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220" windowHeight="8775" activeTab="0"/>
  </bookViews>
  <sheets>
    <sheet name="SF+ZČ" sheetId="1" r:id="rId1"/>
    <sheet name="ZČ" sheetId="2" r:id="rId2"/>
    <sheet name="SF" sheetId="3" r:id="rId3"/>
    <sheet name="List1" sheetId="4" r:id="rId4"/>
    <sheet name="List2" sheetId="5" r:id="rId5"/>
  </sheets>
  <definedNames/>
  <calcPr fullCalcOnLoad="1"/>
</workbook>
</file>

<file path=xl/sharedStrings.xml><?xml version="1.0" encoding="utf-8"?>
<sst xmlns="http://schemas.openxmlformats.org/spreadsheetml/2006/main" count="176" uniqueCount="78">
  <si>
    <t>Výnosy celkem: z toho</t>
  </si>
  <si>
    <t>Nájmy z bytů</t>
  </si>
  <si>
    <t>Nájmy z nebytových prostor</t>
  </si>
  <si>
    <t>Úroky z účtů</t>
  </si>
  <si>
    <t>Ostatní výnosy</t>
  </si>
  <si>
    <t>Smluvní pokuty a penále</t>
  </si>
  <si>
    <t>Náklady celkem: z toho</t>
  </si>
  <si>
    <t>Materiálové náklady</t>
  </si>
  <si>
    <t xml:space="preserve">Provozní údržba a opravy </t>
  </si>
  <si>
    <t>Plán.střední a generál. opravy</t>
  </si>
  <si>
    <t>Provozní náklady</t>
  </si>
  <si>
    <t>Právní služby</t>
  </si>
  <si>
    <t>Ostatní služby</t>
  </si>
  <si>
    <t>Ostatní náklady-kolky,bank.popl.</t>
  </si>
  <si>
    <t>Odměna za správu</t>
  </si>
  <si>
    <t>Údržba zeleně a chodníků</t>
  </si>
  <si>
    <t>Hygiena domů</t>
  </si>
  <si>
    <t>Znalecké posudky</t>
  </si>
  <si>
    <t>Pojištění budov</t>
  </si>
  <si>
    <t>Postoupené pohledávky</t>
  </si>
  <si>
    <t>Odpisy DHM</t>
  </si>
  <si>
    <t>Zisk (+) Ztráta(-)</t>
  </si>
  <si>
    <t>Investice na účet hlav. činnosti</t>
  </si>
  <si>
    <t xml:space="preserve">Havarijní případy a revize </t>
  </si>
  <si>
    <t xml:space="preserve">Nájmy z pozemků  </t>
  </si>
  <si>
    <t xml:space="preserve">Tržby z prodeje pozemků </t>
  </si>
  <si>
    <t xml:space="preserve">Tržby za inzeráty STOP </t>
  </si>
  <si>
    <t>Platby za postoupené pohledávky</t>
  </si>
  <si>
    <t>Mzdové nákl.+ soc.a zdrav.poj.</t>
  </si>
  <si>
    <t xml:space="preserve">Zůstatková cena prod. DHM </t>
  </si>
  <si>
    <t>Daň z převodu nemovitostí</t>
  </si>
  <si>
    <t>Nájmy z ubytovny Bronzová + ostatní</t>
  </si>
  <si>
    <t>Plán      Bytový fond</t>
  </si>
  <si>
    <t xml:space="preserve">Plán   Běhounkova 2301 </t>
  </si>
  <si>
    <t xml:space="preserve">Plán Poliklinika Lípa CNB </t>
  </si>
  <si>
    <t>CENTRA</t>
  </si>
  <si>
    <t>Plán  Ikon 2012</t>
  </si>
  <si>
    <t xml:space="preserve">Plán   Poliklinika Hostinského </t>
  </si>
  <si>
    <t>Plán Poliklinika Janského</t>
  </si>
  <si>
    <t>IKON</t>
  </si>
  <si>
    <t>INTERGATE</t>
  </si>
  <si>
    <t>Plán  Intergate 2012</t>
  </si>
  <si>
    <t>BYTY</t>
  </si>
  <si>
    <t>NEBYTY</t>
  </si>
  <si>
    <t>POLIKLINIKY</t>
  </si>
  <si>
    <t>Plán      NEBytový fond</t>
  </si>
  <si>
    <t>%</t>
  </si>
  <si>
    <t>CELKEM SF</t>
  </si>
  <si>
    <t>Plnění BF</t>
  </si>
  <si>
    <t>Plán BF</t>
  </si>
  <si>
    <t>Celkem plán 2012 Centra</t>
  </si>
  <si>
    <t>Celkem plnění 2012 Centra</t>
  </si>
  <si>
    <t>ZČ MČ - ORJ 9100</t>
  </si>
  <si>
    <t>TC - ORJ 9500</t>
  </si>
  <si>
    <t>BYTY - ORJ 9600</t>
  </si>
  <si>
    <t>CELKEM ZČ MČ</t>
  </si>
  <si>
    <t>CELKEM ZČ</t>
  </si>
  <si>
    <t xml:space="preserve">CELKEM </t>
  </si>
  <si>
    <t>Tržby z prodeje majetku + prodej BJ</t>
  </si>
  <si>
    <t>ZČ MČ Praha 13</t>
  </si>
  <si>
    <t>SF celkem</t>
  </si>
  <si>
    <t>Náklady z odepsaných pohled.</t>
  </si>
  <si>
    <t>Tvorba a zúčtování opravných položek</t>
  </si>
  <si>
    <t>Tvorba a zúčtování opravných pol.</t>
  </si>
  <si>
    <t>12a</t>
  </si>
  <si>
    <t>Předpis daně - daň. povinnost</t>
  </si>
  <si>
    <t>Plán         (v tis. Kč)</t>
  </si>
  <si>
    <t>Plnění      (v tis. Kč)</t>
  </si>
  <si>
    <t>Plán            (v tis. Kč)</t>
  </si>
  <si>
    <t>Plán             (v tis. Kč)</t>
  </si>
  <si>
    <t>Plnění         (v tis. Kč)</t>
  </si>
  <si>
    <t>Plán               (v tis. Kč)</t>
  </si>
  <si>
    <t>Plnění             (v tis. Kč)</t>
  </si>
  <si>
    <t>Plán              (v tis. Kč)</t>
  </si>
  <si>
    <t>Plnění              (v tis. Kč)</t>
  </si>
  <si>
    <t>Plán           (v tis. Kč)</t>
  </si>
  <si>
    <t>Ostatní náklady-kolky,bank.popl., FO</t>
  </si>
  <si>
    <t>NBJ - ORJ 9400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</si>
</sst>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&quot; Kč&quot;;[&lt;0]\-#,##0&quot; Kč&quot;;&quot;- Kč&quot;"/>
    <numFmt numFmtId="173" formatCode="\N\N\,\ d\.\ mmm\ yy"/>
    <numFmt numFmtId="174" formatCode="#,##0;\-#,##0"/>
    <numFmt numFmtId="175" formatCode="#,##0.00\ &quot;Kč&quot;"/>
    <numFmt numFmtId="176" formatCode="0.0%"/>
    <numFmt numFmtId="177" formatCode="#,##0\ &quot;Kč&quot;"/>
    <numFmt numFmtId="178" formatCode="#,##0.0\ &quot;Kč&quot;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#,##0.0\ &quot;Kč&quot;;[Red]\-#,##0.0\ &quot;Kč&quot;"/>
    <numFmt numFmtId="182" formatCode="#,##0.00\ _K_č"/>
    <numFmt numFmtId="183" formatCode="0.000"/>
    <numFmt numFmtId="184" formatCode="0.0000"/>
    <numFmt numFmtId="185" formatCode="0.0"/>
    <numFmt numFmtId="186" formatCode="#,##0.0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color indexed="10"/>
      <name val="Arial CE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0"/>
      <color rgb="FFFF000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47" applyFont="1">
      <alignment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 vertical="top"/>
      <protection/>
    </xf>
    <xf numFmtId="3" fontId="1" fillId="0" borderId="10" xfId="47" applyNumberFormat="1" applyFont="1" applyFill="1" applyBorder="1">
      <alignment/>
      <protection/>
    </xf>
    <xf numFmtId="3" fontId="0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1" fillId="0" borderId="12" xfId="47" applyNumberFormat="1" applyFont="1" applyBorder="1">
      <alignment/>
      <protection/>
    </xf>
    <xf numFmtId="3" fontId="1" fillId="0" borderId="13" xfId="47" applyNumberFormat="1" applyFont="1" applyBorder="1">
      <alignment/>
      <protection/>
    </xf>
    <xf numFmtId="0" fontId="1" fillId="0" borderId="0" xfId="47" applyFont="1" applyBorder="1">
      <alignment/>
      <protection/>
    </xf>
    <xf numFmtId="3" fontId="1" fillId="0" borderId="14" xfId="47" applyNumberFormat="1" applyFont="1" applyBorder="1">
      <alignment/>
      <protection/>
    </xf>
    <xf numFmtId="49" fontId="1" fillId="0" borderId="15" xfId="47" applyNumberFormat="1" applyFont="1" applyBorder="1" applyAlignment="1">
      <alignment horizontal="center" wrapText="1"/>
      <protection/>
    </xf>
    <xf numFmtId="49" fontId="1" fillId="0" borderId="16" xfId="47" applyNumberFormat="1" applyFont="1" applyBorder="1" applyAlignment="1">
      <alignment horizontal="center" wrapText="1"/>
      <protection/>
    </xf>
    <xf numFmtId="49" fontId="1" fillId="0" borderId="11" xfId="47" applyNumberFormat="1" applyFont="1" applyBorder="1" applyAlignment="1">
      <alignment horizontal="center" wrapText="1"/>
      <protection/>
    </xf>
    <xf numFmtId="49" fontId="1" fillId="0" borderId="17" xfId="47" applyNumberFormat="1" applyFont="1" applyFill="1" applyBorder="1" applyAlignment="1">
      <alignment horizontal="center" wrapText="1"/>
      <protection/>
    </xf>
    <xf numFmtId="0" fontId="3" fillId="33" borderId="0" xfId="47" applyFill="1">
      <alignment/>
      <protection/>
    </xf>
    <xf numFmtId="0" fontId="3" fillId="33" borderId="0" xfId="47" applyFill="1" applyBorder="1">
      <alignment/>
      <protection/>
    </xf>
    <xf numFmtId="49" fontId="1" fillId="33" borderId="15" xfId="47" applyNumberFormat="1" applyFont="1" applyFill="1" applyBorder="1" applyAlignment="1">
      <alignment horizontal="center" wrapText="1"/>
      <protection/>
    </xf>
    <xf numFmtId="3" fontId="0" fillId="33" borderId="0" xfId="47" applyNumberFormat="1" applyFont="1" applyFill="1" applyBorder="1">
      <alignment/>
      <protection/>
    </xf>
    <xf numFmtId="3" fontId="1" fillId="33" borderId="13" xfId="47" applyNumberFormat="1" applyFont="1" applyFill="1" applyBorder="1">
      <alignment/>
      <protection/>
    </xf>
    <xf numFmtId="0" fontId="0" fillId="33" borderId="0" xfId="47" applyFont="1" applyFill="1">
      <alignment/>
      <protection/>
    </xf>
    <xf numFmtId="49" fontId="1" fillId="33" borderId="16" xfId="47" applyNumberFormat="1" applyFont="1" applyFill="1" applyBorder="1" applyAlignment="1">
      <alignment horizontal="center" wrapText="1"/>
      <protection/>
    </xf>
    <xf numFmtId="3" fontId="1" fillId="34" borderId="0" xfId="50" applyNumberFormat="1" applyFont="1" applyFill="1" applyBorder="1" applyAlignment="1">
      <alignment/>
    </xf>
    <xf numFmtId="49" fontId="1" fillId="34" borderId="16" xfId="47" applyNumberFormat="1" applyFont="1" applyFill="1" applyBorder="1" applyAlignment="1">
      <alignment horizontal="center" wrapText="1"/>
      <protection/>
    </xf>
    <xf numFmtId="49" fontId="1" fillId="34" borderId="11" xfId="47" applyNumberFormat="1" applyFont="1" applyFill="1" applyBorder="1" applyAlignment="1">
      <alignment horizontal="center" wrapText="1"/>
      <protection/>
    </xf>
    <xf numFmtId="3" fontId="0" fillId="34" borderId="0" xfId="47" applyNumberFormat="1" applyFont="1" applyFill="1" applyBorder="1">
      <alignment/>
      <protection/>
    </xf>
    <xf numFmtId="3" fontId="1" fillId="34" borderId="13" xfId="47" applyNumberFormat="1" applyFont="1" applyFill="1" applyBorder="1">
      <alignment/>
      <protection/>
    </xf>
    <xf numFmtId="0" fontId="0" fillId="34" borderId="0" xfId="47" applyFont="1" applyFill="1">
      <alignment/>
      <protection/>
    </xf>
    <xf numFmtId="0" fontId="0" fillId="35" borderId="0" xfId="47" applyFont="1" applyFill="1">
      <alignment/>
      <protection/>
    </xf>
    <xf numFmtId="0" fontId="3" fillId="35" borderId="0" xfId="47" applyFill="1">
      <alignment/>
      <protection/>
    </xf>
    <xf numFmtId="49" fontId="1" fillId="35" borderId="17" xfId="47" applyNumberFormat="1" applyFont="1" applyFill="1" applyBorder="1" applyAlignment="1">
      <alignment horizontal="center" wrapText="1"/>
      <protection/>
    </xf>
    <xf numFmtId="3" fontId="1" fillId="35" borderId="10" xfId="47" applyNumberFormat="1" applyFont="1" applyFill="1" applyBorder="1">
      <alignment/>
      <protection/>
    </xf>
    <xf numFmtId="0" fontId="3" fillId="34" borderId="0" xfId="47" applyFill="1">
      <alignment/>
      <protection/>
    </xf>
    <xf numFmtId="49" fontId="1" fillId="34" borderId="15" xfId="47" applyNumberFormat="1" applyFont="1" applyFill="1" applyBorder="1" applyAlignment="1">
      <alignment horizontal="center" wrapText="1"/>
      <protection/>
    </xf>
    <xf numFmtId="0" fontId="1" fillId="36" borderId="18" xfId="47" applyFont="1" applyFill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 vertical="center"/>
      <protection/>
    </xf>
    <xf numFmtId="0" fontId="1" fillId="0" borderId="20" xfId="47" applyFont="1" applyBorder="1" applyAlignment="1">
      <alignment horizont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0" borderId="25" xfId="47" applyFont="1" applyBorder="1" applyAlignment="1">
      <alignment horizontal="center"/>
      <protection/>
    </xf>
    <xf numFmtId="0" fontId="1" fillId="36" borderId="18" xfId="47" applyFont="1" applyFill="1" applyBorder="1" applyAlignment="1">
      <alignment horizontal="center"/>
      <protection/>
    </xf>
    <xf numFmtId="0" fontId="1" fillId="36" borderId="14" xfId="47" applyFont="1" applyFill="1" applyBorder="1">
      <alignment/>
      <protection/>
    </xf>
    <xf numFmtId="0" fontId="1" fillId="0" borderId="26" xfId="47" applyFont="1" applyBorder="1" applyAlignment="1">
      <alignment horizontal="center"/>
      <protection/>
    </xf>
    <xf numFmtId="0" fontId="1" fillId="36" borderId="14" xfId="47" applyFont="1" applyFill="1" applyBorder="1" applyAlignment="1">
      <alignment vertical="center"/>
      <protection/>
    </xf>
    <xf numFmtId="0" fontId="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 vertical="center"/>
      <protection/>
    </xf>
    <xf numFmtId="0" fontId="1" fillId="36" borderId="14" xfId="47" applyFont="1" applyFill="1" applyBorder="1" applyAlignment="1">
      <alignment horizontal="left" vertical="center"/>
      <protection/>
    </xf>
    <xf numFmtId="186" fontId="1" fillId="36" borderId="28" xfId="47" applyNumberFormat="1" applyFont="1" applyFill="1" applyBorder="1" applyProtection="1">
      <alignment/>
      <protection/>
    </xf>
    <xf numFmtId="186" fontId="1" fillId="36" borderId="10" xfId="47" applyNumberFormat="1" applyFont="1" applyFill="1" applyBorder="1" applyProtection="1">
      <alignment/>
      <protection/>
    </xf>
    <xf numFmtId="186" fontId="0" fillId="0" borderId="29" xfId="47" applyNumberFormat="1" applyFont="1" applyFill="1" applyBorder="1" applyProtection="1">
      <alignment/>
      <protection/>
    </xf>
    <xf numFmtId="186" fontId="0" fillId="0" borderId="30" xfId="47" applyNumberFormat="1" applyFont="1" applyFill="1" applyBorder="1" applyProtection="1">
      <alignment/>
      <protection/>
    </xf>
    <xf numFmtId="186" fontId="0" fillId="0" borderId="31" xfId="47" applyNumberFormat="1" applyFont="1" applyFill="1" applyBorder="1" applyProtection="1">
      <alignment/>
      <protection/>
    </xf>
    <xf numFmtId="186" fontId="0" fillId="0" borderId="32" xfId="47" applyNumberFormat="1" applyFont="1" applyFill="1" applyBorder="1" applyProtection="1">
      <alignment/>
      <protection/>
    </xf>
    <xf numFmtId="186" fontId="0" fillId="0" borderId="33" xfId="47" applyNumberFormat="1" applyFont="1" applyFill="1" applyBorder="1" applyProtection="1">
      <alignment/>
      <protection/>
    </xf>
    <xf numFmtId="186" fontId="0" fillId="0" borderId="34" xfId="47" applyNumberFormat="1" applyFont="1" applyFill="1" applyBorder="1" applyProtection="1">
      <alignment/>
      <protection/>
    </xf>
    <xf numFmtId="49" fontId="1" fillId="0" borderId="35" xfId="47" applyNumberFormat="1" applyFont="1" applyBorder="1" applyAlignment="1">
      <alignment horizontal="center" vertical="center" wrapText="1"/>
      <protection/>
    </xf>
    <xf numFmtId="0" fontId="7" fillId="0" borderId="0" xfId="47" applyFont="1" applyFill="1" applyBorder="1" applyAlignment="1">
      <alignment/>
      <protection/>
    </xf>
    <xf numFmtId="0" fontId="3" fillId="0" borderId="36" xfId="47" applyFont="1" applyFill="1" applyBorder="1">
      <alignment/>
      <protection/>
    </xf>
    <xf numFmtId="0" fontId="3" fillId="0" borderId="36" xfId="47" applyBorder="1">
      <alignment/>
      <protection/>
    </xf>
    <xf numFmtId="0" fontId="1" fillId="0" borderId="37" xfId="47" applyFont="1" applyFill="1" applyBorder="1" applyAlignment="1">
      <alignment horizontal="center"/>
      <protection/>
    </xf>
    <xf numFmtId="186" fontId="0" fillId="0" borderId="38" xfId="47" applyNumberFormat="1" applyFont="1" applyFill="1" applyBorder="1" applyProtection="1">
      <alignment/>
      <protection/>
    </xf>
    <xf numFmtId="186" fontId="0" fillId="0" borderId="39" xfId="47" applyNumberFormat="1" applyFont="1" applyFill="1" applyBorder="1" applyProtection="1">
      <alignment/>
      <protection/>
    </xf>
    <xf numFmtId="186" fontId="0" fillId="0" borderId="13" xfId="47" applyNumberFormat="1" applyFont="1" applyFill="1" applyBorder="1" applyProtection="1">
      <alignment/>
      <protection/>
    </xf>
    <xf numFmtId="186" fontId="0" fillId="0" borderId="10" xfId="47" applyNumberFormat="1" applyFont="1" applyFill="1" applyBorder="1" applyProtection="1">
      <alignment/>
      <protection/>
    </xf>
    <xf numFmtId="0" fontId="0" fillId="0" borderId="0" xfId="47" applyFont="1" applyProtection="1">
      <alignment/>
      <protection hidden="1"/>
    </xf>
    <xf numFmtId="0" fontId="8" fillId="0" borderId="0" xfId="47" applyFont="1" applyAlignment="1">
      <alignment horizontal="center"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vertical="center"/>
      <protection/>
    </xf>
    <xf numFmtId="186" fontId="0" fillId="0" borderId="42" xfId="47" applyNumberFormat="1" applyFont="1" applyFill="1" applyBorder="1" applyProtection="1">
      <alignment/>
      <protection/>
    </xf>
    <xf numFmtId="186" fontId="0" fillId="0" borderId="23" xfId="47" applyNumberFormat="1" applyFont="1" applyFill="1" applyBorder="1" applyProtection="1">
      <alignment/>
      <protection/>
    </xf>
    <xf numFmtId="3" fontId="0" fillId="33" borderId="40" xfId="47" applyNumberFormat="1" applyFont="1" applyFill="1" applyBorder="1">
      <alignment/>
      <protection/>
    </xf>
    <xf numFmtId="3" fontId="0" fillId="34" borderId="40" xfId="47" applyNumberFormat="1" applyFont="1" applyFill="1" applyBorder="1">
      <alignment/>
      <protection/>
    </xf>
    <xf numFmtId="3" fontId="0" fillId="35" borderId="0" xfId="47" applyNumberFormat="1" applyFont="1" applyFill="1" applyBorder="1">
      <alignment/>
      <protection/>
    </xf>
    <xf numFmtId="3" fontId="0" fillId="35" borderId="0" xfId="47" applyNumberFormat="1" applyFont="1" applyFill="1" applyBorder="1">
      <alignment/>
      <protection/>
    </xf>
    <xf numFmtId="186" fontId="0" fillId="0" borderId="28" xfId="47" applyNumberFormat="1" applyFont="1" applyFill="1" applyBorder="1" applyProtection="1">
      <alignment/>
      <protection/>
    </xf>
    <xf numFmtId="4" fontId="1" fillId="33" borderId="43" xfId="47" applyNumberFormat="1" applyFont="1" applyFill="1" applyBorder="1">
      <alignment/>
      <protection/>
    </xf>
    <xf numFmtId="4" fontId="0" fillId="33" borderId="44" xfId="47" applyNumberFormat="1" applyFont="1" applyFill="1" applyBorder="1">
      <alignment/>
      <protection/>
    </xf>
    <xf numFmtId="4" fontId="0" fillId="33" borderId="45" xfId="47" applyNumberFormat="1" applyFont="1" applyFill="1" applyBorder="1">
      <alignment/>
      <protection/>
    </xf>
    <xf numFmtId="4" fontId="0" fillId="33" borderId="46" xfId="47" applyNumberFormat="1" applyFont="1" applyFill="1" applyBorder="1">
      <alignment/>
      <protection/>
    </xf>
    <xf numFmtId="4" fontId="1" fillId="34" borderId="43" xfId="47" applyNumberFormat="1" applyFont="1" applyFill="1" applyBorder="1">
      <alignment/>
      <protection/>
    </xf>
    <xf numFmtId="4" fontId="0" fillId="33" borderId="47" xfId="47" applyNumberFormat="1" applyFont="1" applyFill="1" applyBorder="1">
      <alignment/>
      <protection/>
    </xf>
    <xf numFmtId="4" fontId="0" fillId="34" borderId="44" xfId="47" applyNumberFormat="1" applyFont="1" applyFill="1" applyBorder="1">
      <alignment/>
      <protection/>
    </xf>
    <xf numFmtId="4" fontId="0" fillId="34" borderId="46" xfId="47" applyNumberFormat="1" applyFont="1" applyFill="1" applyBorder="1">
      <alignment/>
      <protection/>
    </xf>
    <xf numFmtId="4" fontId="1" fillId="35" borderId="43" xfId="47" applyNumberFormat="1" applyFont="1" applyFill="1" applyBorder="1">
      <alignment/>
      <protection/>
    </xf>
    <xf numFmtId="4" fontId="0" fillId="35" borderId="48" xfId="47" applyNumberFormat="1" applyFont="1" applyFill="1" applyBorder="1">
      <alignment/>
      <protection/>
    </xf>
    <xf numFmtId="4" fontId="0" fillId="35" borderId="46" xfId="47" applyNumberFormat="1" applyFont="1" applyFill="1" applyBorder="1">
      <alignment/>
      <protection/>
    </xf>
    <xf numFmtId="4" fontId="1" fillId="37" borderId="49" xfId="47" applyNumberFormat="1" applyFont="1" applyFill="1" applyBorder="1">
      <alignment/>
      <protection/>
    </xf>
    <xf numFmtId="4" fontId="0" fillId="36" borderId="0" xfId="47" applyNumberFormat="1" applyFont="1" applyFill="1" applyBorder="1">
      <alignment/>
      <protection/>
    </xf>
    <xf numFmtId="4" fontId="1" fillId="37" borderId="43" xfId="47" applyNumberFormat="1" applyFont="1" applyFill="1" applyBorder="1">
      <alignment/>
      <protection/>
    </xf>
    <xf numFmtId="4" fontId="0" fillId="33" borderId="50" xfId="47" applyNumberFormat="1" applyFont="1" applyFill="1" applyBorder="1">
      <alignment/>
      <protection/>
    </xf>
    <xf numFmtId="4" fontId="0" fillId="0" borderId="50" xfId="47" applyNumberFormat="1" applyFont="1" applyFill="1" applyBorder="1">
      <alignment/>
      <protection/>
    </xf>
    <xf numFmtId="4" fontId="0" fillId="34" borderId="50" xfId="47" applyNumberFormat="1" applyFont="1" applyFill="1" applyBorder="1">
      <alignment/>
      <protection/>
    </xf>
    <xf numFmtId="4" fontId="1" fillId="36" borderId="18" xfId="47" applyNumberFormat="1" applyFont="1" applyFill="1" applyBorder="1" applyProtection="1">
      <alignment/>
      <protection/>
    </xf>
    <xf numFmtId="4" fontId="1" fillId="36" borderId="13" xfId="47" applyNumberFormat="1" applyFont="1" applyFill="1" applyBorder="1" applyProtection="1">
      <alignment/>
      <protection/>
    </xf>
    <xf numFmtId="4" fontId="0" fillId="0" borderId="26" xfId="47" applyNumberFormat="1" applyFont="1" applyFill="1" applyBorder="1" applyProtection="1">
      <alignment/>
      <protection/>
    </xf>
    <xf numFmtId="4" fontId="0" fillId="0" borderId="51" xfId="47" applyNumberFormat="1" applyFont="1" applyFill="1" applyBorder="1" applyProtection="1">
      <alignment/>
      <protection/>
    </xf>
    <xf numFmtId="4" fontId="0" fillId="0" borderId="13" xfId="47" applyNumberFormat="1" applyFont="1" applyFill="1" applyBorder="1">
      <alignment/>
      <protection/>
    </xf>
    <xf numFmtId="4" fontId="0" fillId="36" borderId="52" xfId="47" applyNumberFormat="1" applyFont="1" applyFill="1" applyBorder="1" applyProtection="1">
      <alignment/>
      <protection/>
    </xf>
    <xf numFmtId="4" fontId="0" fillId="36" borderId="53" xfId="47" applyNumberFormat="1" applyFont="1" applyFill="1" applyBorder="1" applyProtection="1">
      <alignment/>
      <protection/>
    </xf>
    <xf numFmtId="0" fontId="1" fillId="0" borderId="54" xfId="47" applyFont="1" applyBorder="1" applyAlignment="1">
      <alignment horizontal="center" vertical="center" wrapText="1"/>
      <protection/>
    </xf>
    <xf numFmtId="0" fontId="1" fillId="0" borderId="55" xfId="47" applyFont="1" applyBorder="1" applyAlignment="1">
      <alignment horizontal="center" vertical="center" wrapText="1"/>
      <protection/>
    </xf>
    <xf numFmtId="4" fontId="0" fillId="34" borderId="26" xfId="47" applyNumberFormat="1" applyFont="1" applyFill="1" applyBorder="1" applyProtection="1">
      <alignment/>
      <protection/>
    </xf>
    <xf numFmtId="4" fontId="0" fillId="34" borderId="56" xfId="47" applyNumberFormat="1" applyFont="1" applyFill="1" applyBorder="1" applyProtection="1">
      <alignment/>
      <protection/>
    </xf>
    <xf numFmtId="4" fontId="0" fillId="34" borderId="27" xfId="47" applyNumberFormat="1" applyFont="1" applyFill="1" applyBorder="1" applyProtection="1">
      <alignment/>
      <protection/>
    </xf>
    <xf numFmtId="3" fontId="3" fillId="33" borderId="57" xfId="47" applyNumberFormat="1" applyFill="1" applyBorder="1">
      <alignment/>
      <protection/>
    </xf>
    <xf numFmtId="3" fontId="3" fillId="33" borderId="58" xfId="47" applyNumberFormat="1" applyFill="1" applyBorder="1">
      <alignment/>
      <protection/>
    </xf>
    <xf numFmtId="3" fontId="3" fillId="33" borderId="59" xfId="47" applyNumberFormat="1" applyFill="1" applyBorder="1">
      <alignment/>
      <protection/>
    </xf>
    <xf numFmtId="4" fontId="3" fillId="34" borderId="60" xfId="47" applyNumberFormat="1" applyFill="1" applyBorder="1">
      <alignment/>
      <protection/>
    </xf>
    <xf numFmtId="0" fontId="1" fillId="36" borderId="18" xfId="47" applyFont="1" applyFill="1" applyBorder="1" applyAlignment="1">
      <alignment horizontal="center"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0" fontId="6" fillId="0" borderId="0" xfId="47" applyFont="1">
      <alignment/>
      <protection/>
    </xf>
    <xf numFmtId="0" fontId="1" fillId="36" borderId="18" xfId="47" applyFont="1" applyFill="1" applyBorder="1" applyAlignment="1">
      <alignment horizontal="center" vertical="center"/>
      <protection/>
    </xf>
    <xf numFmtId="0" fontId="1" fillId="36" borderId="14" xfId="47" applyFont="1" applyFill="1" applyBorder="1" applyAlignment="1">
      <alignment horizontal="left" vertical="center"/>
      <protection/>
    </xf>
    <xf numFmtId="4" fontId="1" fillId="36" borderId="18" xfId="47" applyNumberFormat="1" applyFont="1" applyFill="1" applyBorder="1" applyProtection="1">
      <alignment/>
      <protection/>
    </xf>
    <xf numFmtId="4" fontId="1" fillId="36" borderId="13" xfId="47" applyNumberFormat="1" applyFont="1" applyFill="1" applyBorder="1" applyProtection="1">
      <alignment/>
      <protection/>
    </xf>
    <xf numFmtId="0" fontId="1" fillId="0" borderId="26" xfId="47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left" vertical="center"/>
      <protection/>
    </xf>
    <xf numFmtId="4" fontId="0" fillId="0" borderId="26" xfId="47" applyNumberFormat="1" applyFont="1" applyFill="1" applyBorder="1" applyProtection="1">
      <alignment/>
      <protection/>
    </xf>
    <xf numFmtId="4" fontId="0" fillId="0" borderId="51" xfId="47" applyNumberFormat="1" applyFont="1" applyFill="1" applyBorder="1" applyProtection="1">
      <alignment/>
      <protection/>
    </xf>
    <xf numFmtId="186" fontId="0" fillId="0" borderId="29" xfId="47" applyNumberFormat="1" applyFont="1" applyFill="1" applyBorder="1" applyProtection="1">
      <alignment/>
      <protection/>
    </xf>
    <xf numFmtId="186" fontId="0" fillId="0" borderId="32" xfId="47" applyNumberFormat="1" applyFont="1" applyFill="1" applyBorder="1" applyProtection="1">
      <alignment/>
      <protection/>
    </xf>
    <xf numFmtId="186" fontId="0" fillId="0" borderId="30" xfId="47" applyNumberFormat="1" applyFont="1" applyFill="1" applyBorder="1" applyProtection="1">
      <alignment/>
      <protection/>
    </xf>
    <xf numFmtId="0" fontId="1" fillId="0" borderId="20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 horizontal="left" vertical="center"/>
      <protection/>
    </xf>
    <xf numFmtId="186" fontId="0" fillId="0" borderId="31" xfId="47" applyNumberFormat="1" applyFont="1" applyFill="1" applyBorder="1" applyProtection="1">
      <alignment/>
      <protection/>
    </xf>
    <xf numFmtId="0" fontId="1" fillId="0" borderId="20" xfId="47" applyFont="1" applyBorder="1" applyAlignment="1">
      <alignment horizontal="center"/>
      <protection/>
    </xf>
    <xf numFmtId="0" fontId="0" fillId="0" borderId="21" xfId="47" applyFont="1" applyBorder="1">
      <alignment/>
      <protection/>
    </xf>
    <xf numFmtId="0" fontId="0" fillId="0" borderId="21" xfId="47" applyFont="1" applyBorder="1" applyAlignment="1">
      <alignment vertical="center"/>
      <protection/>
    </xf>
    <xf numFmtId="0" fontId="1" fillId="0" borderId="40" xfId="47" applyFont="1" applyBorder="1" applyAlignment="1">
      <alignment horizontal="center" vertical="center"/>
      <protection/>
    </xf>
    <xf numFmtId="0" fontId="0" fillId="0" borderId="41" xfId="47" applyFont="1" applyBorder="1" applyAlignment="1">
      <alignment vertical="center"/>
      <protection/>
    </xf>
    <xf numFmtId="186" fontId="0" fillId="0" borderId="42" xfId="47" applyNumberFormat="1" applyFont="1" applyFill="1" applyBorder="1" applyProtection="1">
      <alignment/>
      <protection/>
    </xf>
    <xf numFmtId="186" fontId="0" fillId="0" borderId="23" xfId="47" applyNumberFormat="1" applyFont="1" applyFill="1" applyBorder="1" applyProtection="1">
      <alignment/>
      <protection/>
    </xf>
    <xf numFmtId="186" fontId="0" fillId="0" borderId="34" xfId="47" applyNumberFormat="1" applyFont="1" applyFill="1" applyBorder="1" applyProtection="1">
      <alignment/>
      <protection/>
    </xf>
    <xf numFmtId="0" fontId="1" fillId="36" borderId="14" xfId="47" applyFont="1" applyFill="1" applyBorder="1" applyAlignment="1">
      <alignment vertical="center"/>
      <protection/>
    </xf>
    <xf numFmtId="0" fontId="1" fillId="0" borderId="26" xfId="47" applyFont="1" applyBorder="1" applyAlignment="1">
      <alignment horizontal="center"/>
      <protection/>
    </xf>
    <xf numFmtId="0" fontId="0" fillId="0" borderId="27" xfId="47" applyFont="1" applyBorder="1">
      <alignment/>
      <protection/>
    </xf>
    <xf numFmtId="0" fontId="1" fillId="0" borderId="25" xfId="47" applyFont="1" applyBorder="1" applyAlignment="1">
      <alignment horizontal="center"/>
      <protection/>
    </xf>
    <xf numFmtId="0" fontId="0" fillId="0" borderId="61" xfId="47" applyFont="1" applyBorder="1">
      <alignment/>
      <protection/>
    </xf>
    <xf numFmtId="0" fontId="1" fillId="36" borderId="14" xfId="47" applyFont="1" applyFill="1" applyBorder="1">
      <alignment/>
      <protection/>
    </xf>
    <xf numFmtId="0" fontId="0" fillId="0" borderId="36" xfId="47" applyFont="1" applyBorder="1">
      <alignment/>
      <protection/>
    </xf>
    <xf numFmtId="0" fontId="0" fillId="0" borderId="36" xfId="47" applyFont="1" applyFill="1" applyBorder="1">
      <alignment/>
      <protection/>
    </xf>
    <xf numFmtId="0" fontId="1" fillId="0" borderId="37" xfId="47" applyFont="1" applyFill="1" applyBorder="1" applyAlignment="1">
      <alignment horizontal="center"/>
      <protection/>
    </xf>
    <xf numFmtId="0" fontId="0" fillId="0" borderId="13" xfId="47" applyFont="1" applyBorder="1">
      <alignment/>
      <protection/>
    </xf>
    <xf numFmtId="4" fontId="0" fillId="0" borderId="13" xfId="47" applyNumberFormat="1" applyFont="1" applyFill="1" applyBorder="1">
      <alignment/>
      <protection/>
    </xf>
    <xf numFmtId="186" fontId="0" fillId="0" borderId="13" xfId="47" applyNumberFormat="1" applyFont="1" applyFill="1" applyBorder="1" applyProtection="1">
      <alignment/>
      <protection/>
    </xf>
    <xf numFmtId="186" fontId="0" fillId="0" borderId="10" xfId="47" applyNumberFormat="1" applyFont="1" applyFill="1" applyBorder="1" applyProtection="1">
      <alignment/>
      <protection/>
    </xf>
    <xf numFmtId="4" fontId="0" fillId="38" borderId="50" xfId="47" applyNumberFormat="1" applyFont="1" applyFill="1" applyBorder="1">
      <alignment/>
      <protection/>
    </xf>
    <xf numFmtId="0" fontId="0" fillId="0" borderId="12" xfId="47" applyFont="1" applyBorder="1" applyAlignment="1">
      <alignment horizontal="left" vertical="center"/>
      <protection/>
    </xf>
    <xf numFmtId="0" fontId="3" fillId="0" borderId="62" xfId="47" applyFont="1" applyBorder="1">
      <alignment/>
      <protection/>
    </xf>
    <xf numFmtId="0" fontId="1" fillId="36" borderId="10" xfId="47" applyFont="1" applyFill="1" applyBorder="1">
      <alignment/>
      <protection/>
    </xf>
    <xf numFmtId="0" fontId="3" fillId="0" borderId="63" xfId="47" applyFont="1" applyBorder="1">
      <alignment/>
      <protection/>
    </xf>
    <xf numFmtId="4" fontId="0" fillId="36" borderId="26" xfId="47" applyNumberFormat="1" applyFont="1" applyFill="1" applyBorder="1" applyProtection="1">
      <alignment/>
      <protection/>
    </xf>
    <xf numFmtId="4" fontId="0" fillId="36" borderId="64" xfId="47" applyNumberFormat="1" applyFont="1" applyFill="1" applyBorder="1" applyProtection="1">
      <alignment/>
      <protection/>
    </xf>
    <xf numFmtId="4" fontId="0" fillId="36" borderId="51" xfId="47" applyNumberFormat="1" applyFont="1" applyFill="1" applyBorder="1" applyProtection="1">
      <alignment/>
      <protection/>
    </xf>
    <xf numFmtId="4" fontId="0" fillId="36" borderId="12" xfId="47" applyNumberFormat="1" applyFont="1" applyFill="1" applyBorder="1" applyProtection="1">
      <alignment/>
      <protection/>
    </xf>
    <xf numFmtId="4" fontId="0" fillId="38" borderId="51" xfId="47" applyNumberFormat="1" applyFont="1" applyFill="1" applyBorder="1" applyProtection="1">
      <alignment/>
      <protection/>
    </xf>
    <xf numFmtId="4" fontId="1" fillId="33" borderId="13" xfId="47" applyNumberFormat="1" applyFont="1" applyFill="1" applyBorder="1">
      <alignment/>
      <protection/>
    </xf>
    <xf numFmtId="4" fontId="44" fillId="34" borderId="43" xfId="47" applyNumberFormat="1" applyFont="1" applyFill="1" applyBorder="1">
      <alignment/>
      <protection/>
    </xf>
    <xf numFmtId="4" fontId="0" fillId="0" borderId="51" xfId="47" applyNumberFormat="1" applyFont="1" applyFill="1" applyBorder="1" applyProtection="1">
      <alignment/>
      <protection/>
    </xf>
    <xf numFmtId="0" fontId="0" fillId="39" borderId="0" xfId="47" applyFont="1" applyFill="1">
      <alignment/>
      <protection/>
    </xf>
    <xf numFmtId="4" fontId="0" fillId="34" borderId="46" xfId="47" applyNumberFormat="1" applyFont="1" applyFill="1" applyBorder="1">
      <alignment/>
      <protection/>
    </xf>
    <xf numFmtId="0" fontId="0" fillId="38" borderId="0" xfId="47" applyFont="1" applyFill="1">
      <alignment/>
      <protection/>
    </xf>
    <xf numFmtId="4" fontId="0" fillId="0" borderId="13" xfId="47" applyNumberFormat="1" applyFont="1" applyFill="1" applyBorder="1" applyProtection="1">
      <alignment/>
      <protection/>
    </xf>
    <xf numFmtId="0" fontId="1" fillId="38" borderId="54" xfId="47" applyFont="1" applyFill="1" applyBorder="1" applyAlignment="1">
      <alignment horizontal="center" vertical="center" wrapText="1"/>
      <protection/>
    </xf>
    <xf numFmtId="0" fontId="1" fillId="40" borderId="18" xfId="47" applyFont="1" applyFill="1" applyBorder="1" applyAlignment="1">
      <alignment horizontal="center"/>
      <protection/>
    </xf>
    <xf numFmtId="0" fontId="1" fillId="40" borderId="65" xfId="47" applyFont="1" applyFill="1" applyBorder="1" applyAlignment="1">
      <alignment horizontal="center"/>
      <protection/>
    </xf>
    <xf numFmtId="0" fontId="0" fillId="40" borderId="28" xfId="0" applyFill="1" applyBorder="1" applyAlignment="1">
      <alignment horizontal="center"/>
    </xf>
    <xf numFmtId="0" fontId="1" fillId="41" borderId="18" xfId="47" applyFont="1" applyFill="1" applyBorder="1" applyAlignment="1">
      <alignment horizontal="center"/>
      <protection/>
    </xf>
    <xf numFmtId="0" fontId="1" fillId="41" borderId="65" xfId="47" applyFont="1" applyFill="1" applyBorder="1" applyAlignment="1">
      <alignment horizontal="center"/>
      <protection/>
    </xf>
    <xf numFmtId="0" fontId="0" fillId="41" borderId="28" xfId="0" applyFill="1" applyBorder="1" applyAlignment="1">
      <alignment horizontal="center"/>
    </xf>
    <xf numFmtId="0" fontId="1" fillId="0" borderId="18" xfId="47" applyFont="1" applyBorder="1" applyAlignment="1">
      <alignment horizontal="center"/>
      <protection/>
    </xf>
    <xf numFmtId="0" fontId="1" fillId="0" borderId="65" xfId="47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0" fillId="41" borderId="28" xfId="0" applyFont="1" applyFill="1" applyBorder="1" applyAlignment="1">
      <alignment horizontal="center"/>
    </xf>
    <xf numFmtId="0" fontId="8" fillId="0" borderId="0" xfId="47" applyFont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34" borderId="18" xfId="47" applyFont="1" applyFill="1" applyBorder="1" applyAlignment="1">
      <alignment horizontal="center"/>
      <protection/>
    </xf>
    <xf numFmtId="0" fontId="1" fillId="34" borderId="65" xfId="47" applyFont="1" applyFill="1" applyBorder="1" applyAlignment="1">
      <alignment horizontal="center"/>
      <protection/>
    </xf>
    <xf numFmtId="0" fontId="0" fillId="34" borderId="28" xfId="0" applyFill="1" applyBorder="1" applyAlignment="1">
      <alignment horizontal="center"/>
    </xf>
    <xf numFmtId="0" fontId="1" fillId="0" borderId="28" xfId="47" applyFont="1" applyBorder="1" applyAlignment="1">
      <alignment horizontal="center"/>
      <protection/>
    </xf>
    <xf numFmtId="0" fontId="1" fillId="36" borderId="18" xfId="47" applyFont="1" applyFill="1" applyBorder="1" applyAlignment="1">
      <alignment horizontal="center"/>
      <protection/>
    </xf>
    <xf numFmtId="0" fontId="1" fillId="36" borderId="65" xfId="47" applyFont="1" applyFill="1" applyBorder="1" applyAlignment="1">
      <alignment horizontal="center"/>
      <protection/>
    </xf>
    <xf numFmtId="0" fontId="0" fillId="36" borderId="28" xfId="0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ávrh finančního plánu 2008 09.10.07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2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3.75390625" style="1" customWidth="1"/>
    <col min="2" max="2" width="34.375" style="1" customWidth="1"/>
    <col min="3" max="3" width="11.25390625" style="1" customWidth="1"/>
    <col min="4" max="4" width="11.375" style="1" customWidth="1"/>
    <col min="5" max="5" width="7.125" style="1" customWidth="1"/>
    <col min="6" max="6" width="11.875" style="1" customWidth="1"/>
    <col min="7" max="7" width="11.125" style="1" customWidth="1"/>
    <col min="8" max="8" width="7.125" style="1" customWidth="1"/>
    <col min="9" max="9" width="12.125" style="1" customWidth="1"/>
    <col min="10" max="10" width="12.875" style="1" customWidth="1"/>
    <col min="11" max="11" width="8.125" style="1" customWidth="1"/>
    <col min="12" max="16384" width="9.125" style="1" customWidth="1"/>
  </cols>
  <sheetData>
    <row r="3" spans="1:11" s="2" customFormat="1" ht="14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3:11" ht="13.5" thickBot="1">
      <c r="C4" s="171" t="s">
        <v>47</v>
      </c>
      <c r="D4" s="172"/>
      <c r="E4" s="173"/>
      <c r="F4" s="174" t="s">
        <v>55</v>
      </c>
      <c r="G4" s="175"/>
      <c r="H4" s="176"/>
      <c r="I4" s="177" t="s">
        <v>57</v>
      </c>
      <c r="J4" s="178"/>
      <c r="K4" s="179"/>
    </row>
    <row r="5" spans="1:11" ht="39.75" customHeight="1" thickBot="1">
      <c r="A5" s="4"/>
      <c r="B5" s="5"/>
      <c r="C5" s="105" t="s">
        <v>69</v>
      </c>
      <c r="D5" s="106" t="s">
        <v>70</v>
      </c>
      <c r="E5" s="42" t="s">
        <v>46</v>
      </c>
      <c r="F5" s="105" t="s">
        <v>71</v>
      </c>
      <c r="G5" s="106" t="s">
        <v>70</v>
      </c>
      <c r="H5" s="43" t="s">
        <v>46</v>
      </c>
      <c r="I5" s="105" t="s">
        <v>71</v>
      </c>
      <c r="J5" s="106" t="s">
        <v>72</v>
      </c>
      <c r="K5" s="44" t="s">
        <v>46</v>
      </c>
    </row>
    <row r="6" spans="1:11" ht="13.5" thickBot="1">
      <c r="A6" s="36">
        <v>1</v>
      </c>
      <c r="B6" s="52" t="s">
        <v>0</v>
      </c>
      <c r="C6" s="98">
        <f>SUM(C7:C18)</f>
        <v>32480.5</v>
      </c>
      <c r="D6" s="99">
        <f>SUM(D7:D18)</f>
        <v>35742.6</v>
      </c>
      <c r="E6" s="53">
        <f>D6/C6%</f>
        <v>110.04325672326472</v>
      </c>
      <c r="F6" s="98">
        <f>SUM(F7:F18)</f>
        <v>22542.8</v>
      </c>
      <c r="G6" s="99">
        <f>SUM(G7:G18)</f>
        <v>19146.88</v>
      </c>
      <c r="H6" s="54">
        <f>G6/F6%</f>
        <v>84.93567791046365</v>
      </c>
      <c r="I6" s="98">
        <f>SUM(I7:I18)</f>
        <v>55023.3</v>
      </c>
      <c r="J6" s="99">
        <f>SUM(J7:J18)</f>
        <v>54889.48</v>
      </c>
      <c r="K6" s="54">
        <f>J6/I6%</f>
        <v>99.75679394002177</v>
      </c>
    </row>
    <row r="7" spans="1:11" ht="12.75">
      <c r="A7" s="50">
        <v>2</v>
      </c>
      <c r="B7" s="51" t="s">
        <v>1</v>
      </c>
      <c r="C7" s="107">
        <f>SF!L8</f>
        <v>4757</v>
      </c>
      <c r="D7" s="108">
        <f>SF!M8</f>
        <v>5193.900000000001</v>
      </c>
      <c r="E7" s="66">
        <f>D7/C7%</f>
        <v>109.18435989068742</v>
      </c>
      <c r="F7" s="107">
        <f>ZČ!O7</f>
        <v>900</v>
      </c>
      <c r="G7" s="109">
        <f>ZČ!P7</f>
        <v>824.74</v>
      </c>
      <c r="H7" s="58">
        <f aca="true" t="shared" si="0" ref="H7:H38">G7/F7%</f>
        <v>91.63777777777779</v>
      </c>
      <c r="I7" s="103">
        <f>C7+F7</f>
        <v>5657</v>
      </c>
      <c r="J7" s="104">
        <f>D7+G7</f>
        <v>6018.64</v>
      </c>
      <c r="K7" s="56">
        <f>J7/I7%</f>
        <v>106.39278769665901</v>
      </c>
    </row>
    <row r="8" spans="1:11" ht="12.75">
      <c r="A8" s="38">
        <v>3</v>
      </c>
      <c r="B8" s="40" t="s">
        <v>2</v>
      </c>
      <c r="C8" s="107">
        <f>SF!L9</f>
        <v>27085</v>
      </c>
      <c r="D8" s="109">
        <f>SF!M9</f>
        <v>28672.19</v>
      </c>
      <c r="E8" s="58">
        <f aca="true" t="shared" si="1" ref="E8:E42">D8/C8%</f>
        <v>105.86003322872438</v>
      </c>
      <c r="F8" s="107">
        <f>ZČ!O8</f>
        <v>9819</v>
      </c>
      <c r="G8" s="109">
        <f>ZČ!P8</f>
        <v>9740.84</v>
      </c>
      <c r="H8" s="58">
        <f t="shared" si="0"/>
        <v>99.20399225990427</v>
      </c>
      <c r="I8" s="103">
        <f aca="true" t="shared" si="2" ref="I8:I17">C8+F8</f>
        <v>36904</v>
      </c>
      <c r="J8" s="104">
        <f aca="true" t="shared" si="3" ref="J8:J17">D8+G8</f>
        <v>38413.03</v>
      </c>
      <c r="K8" s="58">
        <f aca="true" t="shared" si="4" ref="K8:K40">J8/I8%</f>
        <v>104.08906893561672</v>
      </c>
    </row>
    <row r="9" spans="1:11" ht="12.75">
      <c r="A9" s="38">
        <v>4</v>
      </c>
      <c r="B9" s="40" t="s">
        <v>24</v>
      </c>
      <c r="C9" s="107">
        <f>SF!L10</f>
        <v>0</v>
      </c>
      <c r="D9" s="109">
        <f>SF!M10</f>
        <v>0</v>
      </c>
      <c r="E9" s="58">
        <v>0</v>
      </c>
      <c r="F9" s="107">
        <f>ZČ!O9</f>
        <v>5800</v>
      </c>
      <c r="G9" s="109">
        <f>ZČ!P9</f>
        <v>5656.12</v>
      </c>
      <c r="H9" s="58">
        <f t="shared" si="0"/>
        <v>97.51931034482759</v>
      </c>
      <c r="I9" s="103">
        <f t="shared" si="2"/>
        <v>5800</v>
      </c>
      <c r="J9" s="104">
        <f t="shared" si="3"/>
        <v>5656.12</v>
      </c>
      <c r="K9" s="58">
        <f t="shared" si="4"/>
        <v>97.51931034482759</v>
      </c>
    </row>
    <row r="10" spans="1:11" ht="12.75">
      <c r="A10" s="38">
        <v>5</v>
      </c>
      <c r="B10" s="40" t="s">
        <v>31</v>
      </c>
      <c r="C10" s="107">
        <f>SF!L11</f>
        <v>0</v>
      </c>
      <c r="D10" s="109">
        <f>SF!M11</f>
        <v>0</v>
      </c>
      <c r="E10" s="58">
        <v>0</v>
      </c>
      <c r="F10" s="107">
        <f>ZČ!O10</f>
        <v>374</v>
      </c>
      <c r="G10" s="109">
        <f>ZČ!P10</f>
        <v>375.12</v>
      </c>
      <c r="H10" s="58">
        <f t="shared" si="0"/>
        <v>100.29946524064171</v>
      </c>
      <c r="I10" s="103">
        <f t="shared" si="2"/>
        <v>374</v>
      </c>
      <c r="J10" s="104">
        <f t="shared" si="3"/>
        <v>375.12</v>
      </c>
      <c r="K10" s="58">
        <f t="shared" si="4"/>
        <v>100.29946524064171</v>
      </c>
    </row>
    <row r="11" spans="1:11" ht="12.75">
      <c r="A11" s="38">
        <v>6</v>
      </c>
      <c r="B11" s="40" t="s">
        <v>3</v>
      </c>
      <c r="C11" s="107">
        <f>SF!L12</f>
        <v>22.5</v>
      </c>
      <c r="D11" s="109">
        <f>SF!M12</f>
        <v>41.66</v>
      </c>
      <c r="E11" s="58">
        <f t="shared" si="1"/>
        <v>185.15555555555554</v>
      </c>
      <c r="F11" s="107">
        <f>ZČ!O11</f>
        <v>1263.8</v>
      </c>
      <c r="G11" s="109">
        <f>ZČ!P11</f>
        <v>1298.9199999999998</v>
      </c>
      <c r="H11" s="58">
        <f t="shared" si="0"/>
        <v>102.77892071530304</v>
      </c>
      <c r="I11" s="103">
        <f t="shared" si="2"/>
        <v>1286.3</v>
      </c>
      <c r="J11" s="104">
        <f t="shared" si="3"/>
        <v>1340.58</v>
      </c>
      <c r="K11" s="58">
        <f t="shared" si="4"/>
        <v>104.21985539920702</v>
      </c>
    </row>
    <row r="12" spans="1:11" ht="12.75">
      <c r="A12" s="38">
        <v>7</v>
      </c>
      <c r="B12" s="40" t="s">
        <v>4</v>
      </c>
      <c r="C12" s="107">
        <f>SF!L13</f>
        <v>586</v>
      </c>
      <c r="D12" s="109">
        <f>SF!M13</f>
        <v>1501.88</v>
      </c>
      <c r="E12" s="58">
        <f t="shared" si="1"/>
        <v>256.2935153583618</v>
      </c>
      <c r="F12" s="107">
        <f>ZČ!O12</f>
        <v>1500</v>
      </c>
      <c r="G12" s="109">
        <f>ZČ!P12</f>
        <v>1452.31</v>
      </c>
      <c r="H12" s="58">
        <f t="shared" si="0"/>
        <v>96.82066666666667</v>
      </c>
      <c r="I12" s="103">
        <f t="shared" si="2"/>
        <v>2086</v>
      </c>
      <c r="J12" s="104">
        <f t="shared" si="3"/>
        <v>2954.19</v>
      </c>
      <c r="K12" s="58">
        <f t="shared" si="4"/>
        <v>141.61984659635667</v>
      </c>
    </row>
    <row r="13" spans="1:11" ht="12.75">
      <c r="A13" s="39">
        <v>8</v>
      </c>
      <c r="B13" s="40" t="s">
        <v>58</v>
      </c>
      <c r="C13" s="107">
        <f>SF!L14</f>
        <v>0</v>
      </c>
      <c r="D13" s="109">
        <f>SF!M14</f>
        <v>0</v>
      </c>
      <c r="E13" s="58">
        <v>0</v>
      </c>
      <c r="F13" s="107">
        <f>ZČ!O13</f>
        <v>596</v>
      </c>
      <c r="G13" s="109">
        <f>ZČ!P13</f>
        <v>370.51</v>
      </c>
      <c r="H13" s="58">
        <f t="shared" si="0"/>
        <v>62.16610738255034</v>
      </c>
      <c r="I13" s="103">
        <f t="shared" si="2"/>
        <v>596</v>
      </c>
      <c r="J13" s="104">
        <f t="shared" si="3"/>
        <v>370.51</v>
      </c>
      <c r="K13" s="58">
        <f t="shared" si="4"/>
        <v>62.16610738255034</v>
      </c>
    </row>
    <row r="14" spans="1:11" ht="12.75">
      <c r="A14" s="39">
        <v>9</v>
      </c>
      <c r="B14" s="40" t="s">
        <v>25</v>
      </c>
      <c r="C14" s="107">
        <f>SF!L15</f>
        <v>0</v>
      </c>
      <c r="D14" s="109">
        <f>SF!M15</f>
        <v>0</v>
      </c>
      <c r="E14" s="58">
        <v>0</v>
      </c>
      <c r="F14" s="107">
        <f>ZČ!O14</f>
        <v>760</v>
      </c>
      <c r="G14" s="109">
        <f>ZČ!P14</f>
        <v>266.77</v>
      </c>
      <c r="H14" s="58">
        <f t="shared" si="0"/>
        <v>35.10131578947368</v>
      </c>
      <c r="I14" s="103">
        <f t="shared" si="2"/>
        <v>760</v>
      </c>
      <c r="J14" s="104">
        <f t="shared" si="3"/>
        <v>266.77</v>
      </c>
      <c r="K14" s="58">
        <f t="shared" si="4"/>
        <v>35.10131578947368</v>
      </c>
    </row>
    <row r="15" spans="1:11" ht="12.75">
      <c r="A15" s="39">
        <v>10</v>
      </c>
      <c r="B15" s="40" t="s">
        <v>26</v>
      </c>
      <c r="C15" s="107">
        <f>SF!L16</f>
        <v>0</v>
      </c>
      <c r="D15" s="109">
        <f>SF!M16</f>
        <v>0</v>
      </c>
      <c r="E15" s="58">
        <v>0</v>
      </c>
      <c r="F15" s="107">
        <f>ZČ!O15</f>
        <v>1500</v>
      </c>
      <c r="G15" s="109">
        <f>ZČ!P15</f>
        <v>1329.88</v>
      </c>
      <c r="H15" s="58">
        <f t="shared" si="0"/>
        <v>88.65866666666668</v>
      </c>
      <c r="I15" s="103">
        <f t="shared" si="2"/>
        <v>1500</v>
      </c>
      <c r="J15" s="104">
        <f t="shared" si="3"/>
        <v>1329.88</v>
      </c>
      <c r="K15" s="58">
        <f t="shared" si="4"/>
        <v>88.65866666666668</v>
      </c>
    </row>
    <row r="16" spans="1:11" ht="12.75">
      <c r="A16" s="38">
        <v>11</v>
      </c>
      <c r="B16" s="41" t="s">
        <v>27</v>
      </c>
      <c r="C16" s="107">
        <f>SF!L17</f>
        <v>0</v>
      </c>
      <c r="D16" s="109">
        <f>SF!M17</f>
        <v>0</v>
      </c>
      <c r="E16" s="58">
        <v>0</v>
      </c>
      <c r="F16" s="107">
        <f>ZČ!O16</f>
        <v>0</v>
      </c>
      <c r="G16" s="109">
        <f>ZČ!P16</f>
        <v>0</v>
      </c>
      <c r="H16" s="58">
        <v>0</v>
      </c>
      <c r="I16" s="103">
        <f t="shared" si="2"/>
        <v>0</v>
      </c>
      <c r="J16" s="104">
        <f t="shared" si="3"/>
        <v>0</v>
      </c>
      <c r="K16" s="58">
        <v>0</v>
      </c>
    </row>
    <row r="17" spans="1:11" ht="12.75">
      <c r="A17" s="38">
        <v>12</v>
      </c>
      <c r="B17" s="41" t="s">
        <v>5</v>
      </c>
      <c r="C17" s="107">
        <f>SF!L18</f>
        <v>30</v>
      </c>
      <c r="D17" s="109">
        <f>SF!M18</f>
        <v>332.97</v>
      </c>
      <c r="E17" s="58">
        <f t="shared" si="1"/>
        <v>1109.9</v>
      </c>
      <c r="F17" s="107">
        <f>ZČ!O17</f>
        <v>30</v>
      </c>
      <c r="G17" s="109">
        <f>ZČ!P17</f>
        <v>8.4</v>
      </c>
      <c r="H17" s="60">
        <f t="shared" si="0"/>
        <v>28.000000000000004</v>
      </c>
      <c r="I17" s="103">
        <f t="shared" si="2"/>
        <v>60</v>
      </c>
      <c r="J17" s="104">
        <f t="shared" si="3"/>
        <v>341.37</v>
      </c>
      <c r="K17" s="60">
        <f t="shared" si="4"/>
        <v>568.95</v>
      </c>
    </row>
    <row r="18" spans="1:11" ht="13.5" thickBot="1">
      <c r="A18" s="72" t="s">
        <v>64</v>
      </c>
      <c r="B18" s="73" t="s">
        <v>65</v>
      </c>
      <c r="C18" s="107">
        <f>SF!L19</f>
        <v>0</v>
      </c>
      <c r="D18" s="109">
        <f>SF!M19</f>
        <v>0</v>
      </c>
      <c r="E18" s="67">
        <v>0</v>
      </c>
      <c r="F18" s="107">
        <f>ZČ!O18</f>
        <v>0</v>
      </c>
      <c r="G18" s="109">
        <f>ZČ!P18</f>
        <v>-2176.73</v>
      </c>
      <c r="H18" s="60">
        <v>0</v>
      </c>
      <c r="I18" s="103">
        <f>C18+F18</f>
        <v>0</v>
      </c>
      <c r="J18" s="104">
        <f>D18+G18</f>
        <v>-2176.73</v>
      </c>
      <c r="K18" s="60">
        <v>0</v>
      </c>
    </row>
    <row r="19" spans="1:11" ht="13.5" thickBot="1">
      <c r="A19" s="36">
        <v>13</v>
      </c>
      <c r="B19" s="49" t="s">
        <v>6</v>
      </c>
      <c r="C19" s="98">
        <f>SUM(C20:C39)</f>
        <v>23250.5</v>
      </c>
      <c r="D19" s="99">
        <f>SUM(D20:D39)</f>
        <v>20695.91</v>
      </c>
      <c r="E19" s="53">
        <f t="shared" si="1"/>
        <v>89.01275241392658</v>
      </c>
      <c r="F19" s="98">
        <f>SUM(F20:F39)</f>
        <v>28454.65</v>
      </c>
      <c r="G19" s="99">
        <f>SUM(G20:G39)</f>
        <v>25367.230000000003</v>
      </c>
      <c r="H19" s="54">
        <f t="shared" si="0"/>
        <v>89.14968203790944</v>
      </c>
      <c r="I19" s="98">
        <f>SUM(I20:I39)</f>
        <v>51705.149999999994</v>
      </c>
      <c r="J19" s="99">
        <f>SUM(J20:J39)</f>
        <v>46063.14000000001</v>
      </c>
      <c r="K19" s="54">
        <f t="shared" si="4"/>
        <v>89.0881082445366</v>
      </c>
    </row>
    <row r="20" spans="1:11" ht="12.75">
      <c r="A20" s="48">
        <v>14</v>
      </c>
      <c r="B20" s="40" t="s">
        <v>7</v>
      </c>
      <c r="C20" s="107">
        <f>SF!L21</f>
        <v>243</v>
      </c>
      <c r="D20" s="109">
        <f>SF!M21</f>
        <v>227.38</v>
      </c>
      <c r="E20" s="66">
        <f t="shared" si="1"/>
        <v>93.57201646090535</v>
      </c>
      <c r="F20" s="107">
        <f>ZČ!O20</f>
        <v>1113.8</v>
      </c>
      <c r="G20" s="109">
        <f>ZČ!P20</f>
        <v>729.65</v>
      </c>
      <c r="H20" s="56">
        <f t="shared" si="0"/>
        <v>65.50996588256419</v>
      </c>
      <c r="I20" s="103">
        <f>C20+F20</f>
        <v>1356.8</v>
      </c>
      <c r="J20" s="104">
        <f>D20+G20</f>
        <v>957.03</v>
      </c>
      <c r="K20" s="56">
        <f t="shared" si="4"/>
        <v>70.53581957547169</v>
      </c>
    </row>
    <row r="21" spans="1:11" ht="12.75">
      <c r="A21" s="39">
        <v>15</v>
      </c>
      <c r="B21" s="40" t="s">
        <v>8</v>
      </c>
      <c r="C21" s="107">
        <f>SF!L22</f>
        <v>7630</v>
      </c>
      <c r="D21" s="109">
        <f>SF!M22</f>
        <v>4774.84</v>
      </c>
      <c r="E21" s="58">
        <f t="shared" si="1"/>
        <v>62.57981651376147</v>
      </c>
      <c r="F21" s="107">
        <f>ZČ!O21</f>
        <v>400</v>
      </c>
      <c r="G21" s="109">
        <f>ZČ!P21</f>
        <v>243.09</v>
      </c>
      <c r="H21" s="58">
        <f t="shared" si="0"/>
        <v>60.7725</v>
      </c>
      <c r="I21" s="103">
        <f aca="true" t="shared" si="5" ref="I21:I39">C21+F21</f>
        <v>8030</v>
      </c>
      <c r="J21" s="104">
        <f aca="true" t="shared" si="6" ref="J21:J39">D21+G21</f>
        <v>5017.93</v>
      </c>
      <c r="K21" s="58">
        <f t="shared" si="4"/>
        <v>62.48978829389789</v>
      </c>
    </row>
    <row r="22" spans="1:11" ht="12.75">
      <c r="A22" s="39">
        <v>16</v>
      </c>
      <c r="B22" s="40" t="s">
        <v>9</v>
      </c>
      <c r="C22" s="107">
        <f>SF!L23</f>
        <v>0</v>
      </c>
      <c r="D22" s="109">
        <f>SF!M23</f>
        <v>0</v>
      </c>
      <c r="E22" s="58">
        <v>0</v>
      </c>
      <c r="F22" s="107">
        <f>ZČ!O22</f>
        <v>0</v>
      </c>
      <c r="G22" s="109">
        <f>ZČ!P22</f>
        <v>0</v>
      </c>
      <c r="H22" s="58">
        <v>0</v>
      </c>
      <c r="I22" s="103">
        <f t="shared" si="5"/>
        <v>0</v>
      </c>
      <c r="J22" s="104">
        <f t="shared" si="6"/>
        <v>0</v>
      </c>
      <c r="K22" s="58">
        <v>0</v>
      </c>
    </row>
    <row r="23" spans="1:11" ht="12.75">
      <c r="A23" s="39">
        <v>17</v>
      </c>
      <c r="B23" s="40" t="s">
        <v>23</v>
      </c>
      <c r="C23" s="107">
        <f>SF!L24</f>
        <v>302</v>
      </c>
      <c r="D23" s="109">
        <f>SF!M24</f>
        <v>217.47</v>
      </c>
      <c r="E23" s="58">
        <f t="shared" si="1"/>
        <v>72.00993377483444</v>
      </c>
      <c r="F23" s="107">
        <f>ZČ!O23</f>
        <v>0</v>
      </c>
      <c r="G23" s="109">
        <f>ZČ!P23</f>
        <v>0</v>
      </c>
      <c r="H23" s="58">
        <v>0</v>
      </c>
      <c r="I23" s="103">
        <f t="shared" si="5"/>
        <v>302</v>
      </c>
      <c r="J23" s="104">
        <f t="shared" si="6"/>
        <v>217.47</v>
      </c>
      <c r="K23" s="58">
        <f t="shared" si="4"/>
        <v>72.00993377483444</v>
      </c>
    </row>
    <row r="24" spans="1:11" ht="12.75">
      <c r="A24" s="39">
        <v>18</v>
      </c>
      <c r="B24" s="40" t="s">
        <v>10</v>
      </c>
      <c r="C24" s="107">
        <f>SF!L25</f>
        <v>107</v>
      </c>
      <c r="D24" s="109">
        <f>SF!M25</f>
        <v>81.84</v>
      </c>
      <c r="E24" s="58">
        <f t="shared" si="1"/>
        <v>76.48598130841121</v>
      </c>
      <c r="F24" s="107">
        <f>ZČ!O24</f>
        <v>72.6</v>
      </c>
      <c r="G24" s="109">
        <f>ZČ!P24</f>
        <v>72.6</v>
      </c>
      <c r="H24" s="58">
        <f t="shared" si="0"/>
        <v>100</v>
      </c>
      <c r="I24" s="103">
        <f t="shared" si="5"/>
        <v>179.6</v>
      </c>
      <c r="J24" s="104">
        <f t="shared" si="6"/>
        <v>154.44</v>
      </c>
      <c r="K24" s="58">
        <f t="shared" si="4"/>
        <v>85.99109131403118</v>
      </c>
    </row>
    <row r="25" spans="1:11" ht="12.75">
      <c r="A25" s="39">
        <v>19</v>
      </c>
      <c r="B25" s="40" t="s">
        <v>11</v>
      </c>
      <c r="C25" s="107">
        <f>SF!L26</f>
        <v>40</v>
      </c>
      <c r="D25" s="109">
        <f>SF!M26</f>
        <v>19.94</v>
      </c>
      <c r="E25" s="58">
        <f t="shared" si="1"/>
        <v>49.85</v>
      </c>
      <c r="F25" s="107">
        <f>ZČ!O25</f>
        <v>200</v>
      </c>
      <c r="G25" s="109">
        <f>ZČ!P25</f>
        <v>0</v>
      </c>
      <c r="H25" s="58">
        <f t="shared" si="0"/>
        <v>0</v>
      </c>
      <c r="I25" s="103">
        <f t="shared" si="5"/>
        <v>240</v>
      </c>
      <c r="J25" s="104">
        <f t="shared" si="6"/>
        <v>19.94</v>
      </c>
      <c r="K25" s="58">
        <f t="shared" si="4"/>
        <v>8.308333333333334</v>
      </c>
    </row>
    <row r="26" spans="1:11" ht="12.75">
      <c r="A26" s="39">
        <v>20</v>
      </c>
      <c r="B26" s="40" t="s">
        <v>12</v>
      </c>
      <c r="C26" s="107">
        <f>SF!L27</f>
        <v>1798</v>
      </c>
      <c r="D26" s="109">
        <f>SF!M27</f>
        <v>2633.34</v>
      </c>
      <c r="E26" s="58">
        <f t="shared" si="1"/>
        <v>146.45939933259177</v>
      </c>
      <c r="F26" s="107">
        <f>ZČ!O26</f>
        <v>6983.65</v>
      </c>
      <c r="G26" s="109">
        <f>ZČ!P26</f>
        <v>6578.11</v>
      </c>
      <c r="H26" s="58">
        <f t="shared" si="0"/>
        <v>94.19300795429324</v>
      </c>
      <c r="I26" s="103">
        <f t="shared" si="5"/>
        <v>8781.65</v>
      </c>
      <c r="J26" s="104">
        <f t="shared" si="6"/>
        <v>9211.45</v>
      </c>
      <c r="K26" s="58">
        <f t="shared" si="4"/>
        <v>104.89429662990442</v>
      </c>
    </row>
    <row r="27" spans="1:11" ht="12.75">
      <c r="A27" s="39">
        <v>21</v>
      </c>
      <c r="B27" s="40" t="s">
        <v>76</v>
      </c>
      <c r="C27" s="107">
        <f>SF!L28</f>
        <v>3149</v>
      </c>
      <c r="D27" s="109">
        <f>SF!M28</f>
        <v>2735.06</v>
      </c>
      <c r="E27" s="58">
        <f t="shared" si="1"/>
        <v>86.85487456335345</v>
      </c>
      <c r="F27" s="107">
        <f>ZČ!O27</f>
        <v>35.599999999999994</v>
      </c>
      <c r="G27" s="109">
        <f>ZČ!P27</f>
        <v>24.09</v>
      </c>
      <c r="H27" s="58">
        <f t="shared" si="0"/>
        <v>67.66853932584272</v>
      </c>
      <c r="I27" s="103">
        <f t="shared" si="5"/>
        <v>3184.6</v>
      </c>
      <c r="J27" s="104">
        <f t="shared" si="6"/>
        <v>2759.15</v>
      </c>
      <c r="K27" s="58">
        <f t="shared" si="4"/>
        <v>86.64039439804057</v>
      </c>
    </row>
    <row r="28" spans="1:11" ht="12.75">
      <c r="A28" s="39">
        <v>22</v>
      </c>
      <c r="B28" s="40" t="s">
        <v>14</v>
      </c>
      <c r="C28" s="107">
        <f>SF!L29</f>
        <v>3693</v>
      </c>
      <c r="D28" s="109">
        <f>SF!M29</f>
        <v>3879.79</v>
      </c>
      <c r="E28" s="58">
        <f t="shared" si="1"/>
        <v>105.05794746818304</v>
      </c>
      <c r="F28" s="107">
        <f>ZČ!O28</f>
        <v>0</v>
      </c>
      <c r="G28" s="109">
        <f>ZČ!P28</f>
        <v>0</v>
      </c>
      <c r="H28" s="58">
        <v>0</v>
      </c>
      <c r="I28" s="103">
        <f t="shared" si="5"/>
        <v>3693</v>
      </c>
      <c r="J28" s="104">
        <f t="shared" si="6"/>
        <v>3879.79</v>
      </c>
      <c r="K28" s="58">
        <f t="shared" si="4"/>
        <v>105.05794746818304</v>
      </c>
    </row>
    <row r="29" spans="1:11" ht="12.75">
      <c r="A29" s="39">
        <v>23</v>
      </c>
      <c r="B29" s="40" t="s">
        <v>61</v>
      </c>
      <c r="C29" s="107">
        <f>SF!L30</f>
        <v>45</v>
      </c>
      <c r="D29" s="109">
        <f>SF!M30</f>
        <v>0.61</v>
      </c>
      <c r="E29" s="58">
        <f t="shared" si="1"/>
        <v>1.3555555555555554</v>
      </c>
      <c r="F29" s="107">
        <f>ZČ!O29</f>
        <v>40</v>
      </c>
      <c r="G29" s="109">
        <f>ZČ!P29</f>
        <v>38.38</v>
      </c>
      <c r="H29" s="58">
        <v>0</v>
      </c>
      <c r="I29" s="103">
        <f t="shared" si="5"/>
        <v>85</v>
      </c>
      <c r="J29" s="104">
        <f t="shared" si="6"/>
        <v>38.99</v>
      </c>
      <c r="K29" s="58">
        <f t="shared" si="4"/>
        <v>45.87058823529412</v>
      </c>
    </row>
    <row r="30" spans="1:11" ht="12.75">
      <c r="A30" s="39">
        <v>24</v>
      </c>
      <c r="B30" s="40" t="s">
        <v>15</v>
      </c>
      <c r="C30" s="107">
        <f>SF!L31</f>
        <v>345</v>
      </c>
      <c r="D30" s="109">
        <f>SF!M31</f>
        <v>306</v>
      </c>
      <c r="E30" s="58">
        <f t="shared" si="1"/>
        <v>88.69565217391303</v>
      </c>
      <c r="F30" s="107">
        <f>ZČ!O30</f>
        <v>0</v>
      </c>
      <c r="G30" s="109">
        <f>ZČ!P30</f>
        <v>0</v>
      </c>
      <c r="H30" s="58">
        <v>0</v>
      </c>
      <c r="I30" s="103">
        <f t="shared" si="5"/>
        <v>345</v>
      </c>
      <c r="J30" s="104">
        <f t="shared" si="6"/>
        <v>306</v>
      </c>
      <c r="K30" s="58">
        <f t="shared" si="4"/>
        <v>88.69565217391303</v>
      </c>
    </row>
    <row r="31" spans="1:11" ht="12.75">
      <c r="A31" s="39">
        <v>25</v>
      </c>
      <c r="B31" s="40" t="s">
        <v>16</v>
      </c>
      <c r="C31" s="107">
        <f>SF!L32</f>
        <v>54</v>
      </c>
      <c r="D31" s="109">
        <f>SF!M32</f>
        <v>33.66</v>
      </c>
      <c r="E31" s="58">
        <f t="shared" si="1"/>
        <v>62.33333333333332</v>
      </c>
      <c r="F31" s="107">
        <f>ZČ!O31</f>
        <v>0</v>
      </c>
      <c r="G31" s="109">
        <f>ZČ!P31</f>
        <v>0</v>
      </c>
      <c r="H31" s="58">
        <v>0</v>
      </c>
      <c r="I31" s="103">
        <f t="shared" si="5"/>
        <v>54</v>
      </c>
      <c r="J31" s="104">
        <f t="shared" si="6"/>
        <v>33.66</v>
      </c>
      <c r="K31" s="58">
        <f t="shared" si="4"/>
        <v>62.33333333333332</v>
      </c>
    </row>
    <row r="32" spans="1:11" ht="12.75">
      <c r="A32" s="39">
        <v>26</v>
      </c>
      <c r="B32" s="40" t="s">
        <v>17</v>
      </c>
      <c r="C32" s="107">
        <f>SF!L33</f>
        <v>15.5</v>
      </c>
      <c r="D32" s="109">
        <f>SF!M33</f>
        <v>0</v>
      </c>
      <c r="E32" s="58">
        <f t="shared" si="1"/>
        <v>0</v>
      </c>
      <c r="F32" s="107">
        <f>ZČ!O32</f>
        <v>0</v>
      </c>
      <c r="G32" s="109">
        <f>ZČ!P32</f>
        <v>0</v>
      </c>
      <c r="H32" s="58">
        <v>0</v>
      </c>
      <c r="I32" s="103">
        <f t="shared" si="5"/>
        <v>15.5</v>
      </c>
      <c r="J32" s="104">
        <f t="shared" si="6"/>
        <v>0</v>
      </c>
      <c r="K32" s="58">
        <f t="shared" si="4"/>
        <v>0</v>
      </c>
    </row>
    <row r="33" spans="1:11" ht="12.75">
      <c r="A33" s="39">
        <v>27</v>
      </c>
      <c r="B33" s="40" t="s">
        <v>18</v>
      </c>
      <c r="C33" s="107">
        <f>SF!L34</f>
        <v>132</v>
      </c>
      <c r="D33" s="109">
        <f>SF!M34</f>
        <v>132.18</v>
      </c>
      <c r="E33" s="58">
        <f t="shared" si="1"/>
        <v>100.13636363636364</v>
      </c>
      <c r="F33" s="107">
        <f>ZČ!O33</f>
        <v>0</v>
      </c>
      <c r="G33" s="109">
        <f>ZČ!P33</f>
        <v>0</v>
      </c>
      <c r="H33" s="58">
        <v>0</v>
      </c>
      <c r="I33" s="103">
        <f t="shared" si="5"/>
        <v>132</v>
      </c>
      <c r="J33" s="104">
        <f t="shared" si="6"/>
        <v>132.18</v>
      </c>
      <c r="K33" s="58">
        <f t="shared" si="4"/>
        <v>100.13636363636364</v>
      </c>
    </row>
    <row r="34" spans="1:11" ht="12.75">
      <c r="A34" s="39">
        <v>28</v>
      </c>
      <c r="B34" s="40" t="s">
        <v>19</v>
      </c>
      <c r="C34" s="107">
        <f>SF!L35</f>
        <v>0</v>
      </c>
      <c r="D34" s="109">
        <f>SF!M35</f>
        <v>0</v>
      </c>
      <c r="E34" s="58">
        <v>0</v>
      </c>
      <c r="F34" s="107">
        <f>ZČ!O34</f>
        <v>0</v>
      </c>
      <c r="G34" s="109">
        <f>ZČ!P34</f>
        <v>0</v>
      </c>
      <c r="H34" s="58">
        <v>0</v>
      </c>
      <c r="I34" s="103">
        <f t="shared" si="5"/>
        <v>0</v>
      </c>
      <c r="J34" s="104">
        <f t="shared" si="6"/>
        <v>0</v>
      </c>
      <c r="K34" s="58">
        <v>0</v>
      </c>
    </row>
    <row r="35" spans="1:11" ht="12.75">
      <c r="A35" s="39">
        <v>29</v>
      </c>
      <c r="B35" s="40" t="s">
        <v>28</v>
      </c>
      <c r="C35" s="107">
        <f>SF!L36</f>
        <v>0</v>
      </c>
      <c r="D35" s="109">
        <f>SF!M36</f>
        <v>0</v>
      </c>
      <c r="E35" s="58">
        <v>0</v>
      </c>
      <c r="F35" s="107">
        <f>ZČ!O35</f>
        <v>12009</v>
      </c>
      <c r="G35" s="109">
        <f>ZČ!P35</f>
        <v>10103.28</v>
      </c>
      <c r="H35" s="58">
        <f t="shared" si="0"/>
        <v>84.13090182363229</v>
      </c>
      <c r="I35" s="103">
        <f t="shared" si="5"/>
        <v>12009</v>
      </c>
      <c r="J35" s="104">
        <f t="shared" si="6"/>
        <v>10103.28</v>
      </c>
      <c r="K35" s="58">
        <f t="shared" si="4"/>
        <v>84.13090182363229</v>
      </c>
    </row>
    <row r="36" spans="1:11" ht="12.75">
      <c r="A36" s="39">
        <v>30</v>
      </c>
      <c r="B36" s="40" t="s">
        <v>30</v>
      </c>
      <c r="C36" s="107">
        <f>SF!L37</f>
        <v>0</v>
      </c>
      <c r="D36" s="109">
        <f>SF!M37</f>
        <v>0</v>
      </c>
      <c r="E36" s="58">
        <v>0</v>
      </c>
      <c r="F36" s="107">
        <f>ZČ!O36</f>
        <v>0</v>
      </c>
      <c r="G36" s="109">
        <f>ZČ!P36</f>
        <v>0</v>
      </c>
      <c r="H36" s="58">
        <v>0</v>
      </c>
      <c r="I36" s="103">
        <f t="shared" si="5"/>
        <v>0</v>
      </c>
      <c r="J36" s="104">
        <f t="shared" si="6"/>
        <v>0</v>
      </c>
      <c r="K36" s="58">
        <v>0</v>
      </c>
    </row>
    <row r="37" spans="1:11" ht="12.75">
      <c r="A37" s="39">
        <v>31</v>
      </c>
      <c r="B37" s="40" t="s">
        <v>29</v>
      </c>
      <c r="C37" s="107">
        <f>SF!L38</f>
        <v>0</v>
      </c>
      <c r="D37" s="109">
        <f>SF!M38</f>
        <v>0</v>
      </c>
      <c r="E37" s="58">
        <v>0</v>
      </c>
      <c r="F37" s="107">
        <f>ZČ!O37</f>
        <v>0</v>
      </c>
      <c r="G37" s="109">
        <f>ZČ!P37</f>
        <v>82.54</v>
      </c>
      <c r="H37" s="58">
        <v>0</v>
      </c>
      <c r="I37" s="103">
        <f t="shared" si="5"/>
        <v>0</v>
      </c>
      <c r="J37" s="104">
        <f t="shared" si="6"/>
        <v>82.54</v>
      </c>
      <c r="K37" s="58">
        <v>0</v>
      </c>
    </row>
    <row r="38" spans="1:11" ht="12.75">
      <c r="A38" s="39">
        <v>32</v>
      </c>
      <c r="B38" s="40" t="s">
        <v>20</v>
      </c>
      <c r="C38" s="107">
        <f>SF!L39</f>
        <v>5697</v>
      </c>
      <c r="D38" s="109">
        <f>SF!M39</f>
        <v>5686.950000000001</v>
      </c>
      <c r="E38" s="58">
        <f t="shared" si="1"/>
        <v>99.82359136387574</v>
      </c>
      <c r="F38" s="107">
        <f>ZČ!O38</f>
        <v>7600</v>
      </c>
      <c r="G38" s="109">
        <f>ZČ!P38</f>
        <v>7524.36</v>
      </c>
      <c r="H38" s="58">
        <f t="shared" si="0"/>
        <v>99.00473684210526</v>
      </c>
      <c r="I38" s="103">
        <f t="shared" si="5"/>
        <v>13297</v>
      </c>
      <c r="J38" s="104">
        <f t="shared" si="6"/>
        <v>13211.310000000001</v>
      </c>
      <c r="K38" s="58">
        <f t="shared" si="4"/>
        <v>99.3555689253215</v>
      </c>
    </row>
    <row r="39" spans="1:11" ht="13.5" thickBot="1">
      <c r="A39" s="45">
        <v>33</v>
      </c>
      <c r="B39" s="40" t="s">
        <v>62</v>
      </c>
      <c r="C39" s="107">
        <f>SF!L40</f>
        <v>0</v>
      </c>
      <c r="D39" s="109">
        <f>SF!M40</f>
        <v>-33.15000000000002</v>
      </c>
      <c r="E39" s="67">
        <v>0</v>
      </c>
      <c r="F39" s="107">
        <f>ZČ!O39</f>
        <v>0</v>
      </c>
      <c r="G39" s="109">
        <f>ZČ!P39</f>
        <v>-28.87</v>
      </c>
      <c r="H39" s="58">
        <v>0</v>
      </c>
      <c r="I39" s="103">
        <f t="shared" si="5"/>
        <v>0</v>
      </c>
      <c r="J39" s="104">
        <f t="shared" si="6"/>
        <v>-62.020000000000024</v>
      </c>
      <c r="K39" s="58">
        <v>0</v>
      </c>
    </row>
    <row r="40" spans="1:11" ht="13.5" thickBot="1">
      <c r="A40" s="46">
        <v>34</v>
      </c>
      <c r="B40" s="47" t="s">
        <v>21</v>
      </c>
      <c r="C40" s="98">
        <f aca="true" t="shared" si="7" ref="C40:J40">SUM(C6-C19)</f>
        <v>9230</v>
      </c>
      <c r="D40" s="99">
        <f t="shared" si="7"/>
        <v>15046.689999999999</v>
      </c>
      <c r="E40" s="54">
        <f t="shared" si="1"/>
        <v>163.01939328277356</v>
      </c>
      <c r="F40" s="98">
        <f t="shared" si="7"/>
        <v>-5911.850000000002</v>
      </c>
      <c r="G40" s="99">
        <f t="shared" si="7"/>
        <v>-6220.350000000002</v>
      </c>
      <c r="H40" s="54">
        <v>0</v>
      </c>
      <c r="I40" s="98">
        <f t="shared" si="7"/>
        <v>3318.1500000000087</v>
      </c>
      <c r="J40" s="99">
        <f t="shared" si="7"/>
        <v>8826.339999999997</v>
      </c>
      <c r="K40" s="54">
        <f t="shared" si="4"/>
        <v>266.0018383737918</v>
      </c>
    </row>
    <row r="41" spans="1:11" ht="13.5" thickBot="1">
      <c r="A41" s="64"/>
      <c r="B41" s="157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3.5" thickBot="1">
      <c r="A42" s="65">
        <v>35</v>
      </c>
      <c r="B42" s="154" t="s">
        <v>22</v>
      </c>
      <c r="C42" s="102">
        <f>SF!L43</f>
        <v>500</v>
      </c>
      <c r="D42" s="102">
        <f>SF!M43</f>
        <v>307.39</v>
      </c>
      <c r="E42" s="80">
        <f t="shared" si="1"/>
        <v>61.477999999999994</v>
      </c>
      <c r="F42" s="102">
        <f>ZČ!O42</f>
        <v>0</v>
      </c>
      <c r="G42" s="102">
        <f>ZČ!P42</f>
        <v>0</v>
      </c>
      <c r="H42" s="68">
        <v>0</v>
      </c>
      <c r="I42" s="102">
        <f>C42+F42</f>
        <v>500</v>
      </c>
      <c r="J42" s="102">
        <f>D42+G42</f>
        <v>307.39</v>
      </c>
      <c r="K42" s="80">
        <f>J42/I42%</f>
        <v>61.477999999999994</v>
      </c>
    </row>
  </sheetData>
  <sheetProtection/>
  <mergeCells count="3">
    <mergeCell ref="C4:E4"/>
    <mergeCell ref="F4:H4"/>
    <mergeCell ref="I4:K4"/>
  </mergeCells>
  <printOptions horizontalCentered="1"/>
  <pageMargins left="0.7874015748031497" right="0.7874015748031497" top="0.984251968503937" bottom="0.984251968503937" header="0.5118110236220472" footer="0.5118110236220472"/>
  <pageSetup firstPageNumber="91" useFirstPageNumber="1" fitToHeight="1" fitToWidth="1" horizontalDpi="600" verticalDpi="600" orientation="landscape" paperSize="9" scale="82" r:id="rId1"/>
  <headerFooter alignWithMargins="0">
    <oddHeader>&amp;C&amp;"Arial CE,Tučné"&amp;14
Výsledky hospodaření správcovských firem (SF) a zdaňované činnosti (ZČ) MČ Praha 13 k 31.12.2020
</oddHead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Q44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3.875" style="116" customWidth="1"/>
    <col min="2" max="2" width="31.875" style="116" customWidth="1"/>
    <col min="3" max="3" width="11.125" style="116" customWidth="1"/>
    <col min="4" max="4" width="11.25390625" style="116" customWidth="1"/>
    <col min="5" max="5" width="7.125" style="116" customWidth="1"/>
    <col min="6" max="6" width="10.875" style="116" customWidth="1"/>
    <col min="7" max="7" width="10.25390625" style="116" customWidth="1"/>
    <col min="8" max="8" width="7.125" style="116" customWidth="1"/>
    <col min="9" max="9" width="10.875" style="116" customWidth="1"/>
    <col min="10" max="10" width="10.25390625" style="116" customWidth="1"/>
    <col min="11" max="11" width="7.125" style="116" customWidth="1"/>
    <col min="12" max="12" width="10.875" style="116" customWidth="1"/>
    <col min="13" max="13" width="10.75390625" style="116" customWidth="1"/>
    <col min="14" max="14" width="8.25390625" style="116" customWidth="1"/>
    <col min="15" max="15" width="11.625" style="116" customWidth="1"/>
    <col min="16" max="16" width="13.375" style="116" customWidth="1"/>
    <col min="17" max="17" width="7.125" style="116" customWidth="1"/>
    <col min="18" max="16384" width="9.125" style="116" customWidth="1"/>
  </cols>
  <sheetData>
    <row r="3" spans="1:17" ht="14.2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3:17" ht="13.5" thickBot="1">
      <c r="C4" s="174" t="s">
        <v>52</v>
      </c>
      <c r="D4" s="175"/>
      <c r="E4" s="180"/>
      <c r="F4" s="174" t="s">
        <v>77</v>
      </c>
      <c r="G4" s="175"/>
      <c r="H4" s="180"/>
      <c r="I4" s="174" t="s">
        <v>53</v>
      </c>
      <c r="J4" s="175"/>
      <c r="K4" s="180"/>
      <c r="L4" s="174" t="s">
        <v>54</v>
      </c>
      <c r="M4" s="175"/>
      <c r="N4" s="180"/>
      <c r="O4" s="174" t="s">
        <v>56</v>
      </c>
      <c r="P4" s="175"/>
      <c r="Q4" s="180"/>
    </row>
    <row r="5" spans="1:17" ht="39.75" customHeight="1" thickBot="1">
      <c r="A5" s="117"/>
      <c r="B5" s="71" t="s">
        <v>59</v>
      </c>
      <c r="C5" s="170" t="s">
        <v>68</v>
      </c>
      <c r="D5" s="106" t="s">
        <v>70</v>
      </c>
      <c r="E5" s="42" t="s">
        <v>46</v>
      </c>
      <c r="F5" s="105" t="s">
        <v>68</v>
      </c>
      <c r="G5" s="106" t="s">
        <v>70</v>
      </c>
      <c r="H5" s="43" t="s">
        <v>46</v>
      </c>
      <c r="I5" s="105" t="s">
        <v>68</v>
      </c>
      <c r="J5" s="106" t="s">
        <v>70</v>
      </c>
      <c r="K5" s="43" t="s">
        <v>46</v>
      </c>
      <c r="L5" s="105" t="s">
        <v>68</v>
      </c>
      <c r="M5" s="106" t="s">
        <v>70</v>
      </c>
      <c r="N5" s="43" t="s">
        <v>46</v>
      </c>
      <c r="O5" s="105" t="s">
        <v>73</v>
      </c>
      <c r="P5" s="106" t="s">
        <v>74</v>
      </c>
      <c r="Q5" s="44" t="s">
        <v>46</v>
      </c>
    </row>
    <row r="6" spans="1:17" ht="13.5" thickBot="1">
      <c r="A6" s="118">
        <v>1</v>
      </c>
      <c r="B6" s="119" t="s">
        <v>0</v>
      </c>
      <c r="C6" s="120">
        <f>SUM(C7:C18)</f>
        <v>20763</v>
      </c>
      <c r="D6" s="121">
        <f>SUM(D7:D18)</f>
        <v>17867.53</v>
      </c>
      <c r="E6" s="53">
        <f>D6/C6%</f>
        <v>86.0546645475124</v>
      </c>
      <c r="F6" s="120">
        <f>SUM(F7:F18)</f>
        <v>658.8</v>
      </c>
      <c r="G6" s="121">
        <f>SUM(G7:G18)</f>
        <v>340.58</v>
      </c>
      <c r="H6" s="54">
        <f>G6/F6%</f>
        <v>51.69702489374621</v>
      </c>
      <c r="I6" s="120">
        <f>SUM(I7:I18)</f>
        <v>1</v>
      </c>
      <c r="J6" s="121">
        <f>SUM(J7:J18)</f>
        <v>0.76</v>
      </c>
      <c r="K6" s="54">
        <f>J6/I6%</f>
        <v>76</v>
      </c>
      <c r="L6" s="120">
        <f>SUM(L7:L18)</f>
        <v>1120</v>
      </c>
      <c r="M6" s="121">
        <f>SUM(M7:M18)</f>
        <v>938.0099999999999</v>
      </c>
      <c r="N6" s="53">
        <f>M6/L6%</f>
        <v>83.75089285714286</v>
      </c>
      <c r="O6" s="120">
        <f>SUM(O7:O18)</f>
        <v>22542.8</v>
      </c>
      <c r="P6" s="121">
        <f>SUM(P7:P18)</f>
        <v>19146.88</v>
      </c>
      <c r="Q6" s="54">
        <f>P6/O6%</f>
        <v>84.93567791046365</v>
      </c>
    </row>
    <row r="7" spans="1:17" ht="12.75">
      <c r="A7" s="122">
        <v>2</v>
      </c>
      <c r="B7" s="123" t="s">
        <v>1</v>
      </c>
      <c r="C7" s="124">
        <v>900</v>
      </c>
      <c r="D7" s="162">
        <v>824.74</v>
      </c>
      <c r="E7" s="131">
        <f aca="true" t="shared" si="0" ref="E7:E38">D7/C7%</f>
        <v>91.63777777777779</v>
      </c>
      <c r="F7" s="124">
        <v>0</v>
      </c>
      <c r="G7" s="125">
        <v>0</v>
      </c>
      <c r="H7" s="127">
        <v>0</v>
      </c>
      <c r="I7" s="124">
        <v>0</v>
      </c>
      <c r="J7" s="125">
        <v>0</v>
      </c>
      <c r="K7" s="127">
        <v>0</v>
      </c>
      <c r="L7" s="124">
        <v>0</v>
      </c>
      <c r="M7" s="125">
        <v>0</v>
      </c>
      <c r="N7" s="126">
        <v>0</v>
      </c>
      <c r="O7" s="158">
        <f>C7+F7+I7+L7</f>
        <v>900</v>
      </c>
      <c r="P7" s="159">
        <f>D7+G7+J7+M7</f>
        <v>824.74</v>
      </c>
      <c r="Q7" s="127">
        <f aca="true" t="shared" si="1" ref="Q7:Q38">P7/O7%</f>
        <v>91.63777777777779</v>
      </c>
    </row>
    <row r="8" spans="1:17" ht="12.75">
      <c r="A8" s="129">
        <v>3</v>
      </c>
      <c r="B8" s="130" t="s">
        <v>2</v>
      </c>
      <c r="C8" s="124">
        <v>9819</v>
      </c>
      <c r="D8" s="162">
        <v>9740.84</v>
      </c>
      <c r="E8" s="131">
        <f t="shared" si="0"/>
        <v>99.20399225990427</v>
      </c>
      <c r="F8" s="124">
        <v>0</v>
      </c>
      <c r="G8" s="125">
        <v>0</v>
      </c>
      <c r="H8" s="127">
        <v>0</v>
      </c>
      <c r="I8" s="124">
        <v>0</v>
      </c>
      <c r="J8" s="125">
        <v>0</v>
      </c>
      <c r="K8" s="127">
        <v>0</v>
      </c>
      <c r="L8" s="124">
        <v>0</v>
      </c>
      <c r="M8" s="125">
        <v>0</v>
      </c>
      <c r="N8" s="126">
        <v>0</v>
      </c>
      <c r="O8" s="158">
        <f>C8+F8+I8+L8</f>
        <v>9819</v>
      </c>
      <c r="P8" s="160">
        <f>D8+G8+J8+M8</f>
        <v>9740.84</v>
      </c>
      <c r="Q8" s="127">
        <f t="shared" si="1"/>
        <v>99.20399225990427</v>
      </c>
    </row>
    <row r="9" spans="1:17" ht="12.75">
      <c r="A9" s="129">
        <v>4</v>
      </c>
      <c r="B9" s="130" t="s">
        <v>24</v>
      </c>
      <c r="C9" s="124">
        <v>5800</v>
      </c>
      <c r="D9" s="162">
        <v>5656.12</v>
      </c>
      <c r="E9" s="131">
        <f t="shared" si="0"/>
        <v>97.51931034482759</v>
      </c>
      <c r="F9" s="124">
        <v>0</v>
      </c>
      <c r="G9" s="125">
        <v>0</v>
      </c>
      <c r="H9" s="127">
        <v>0</v>
      </c>
      <c r="I9" s="124">
        <v>0</v>
      </c>
      <c r="J9" s="125">
        <v>0</v>
      </c>
      <c r="K9" s="127">
        <v>0</v>
      </c>
      <c r="L9" s="124">
        <v>0</v>
      </c>
      <c r="M9" s="125">
        <v>0</v>
      </c>
      <c r="N9" s="126">
        <v>0</v>
      </c>
      <c r="O9" s="158">
        <f aca="true" t="shared" si="2" ref="O9:P17">C9+F9+I9+L9</f>
        <v>5800</v>
      </c>
      <c r="P9" s="160">
        <f t="shared" si="2"/>
        <v>5656.12</v>
      </c>
      <c r="Q9" s="127">
        <f t="shared" si="1"/>
        <v>97.51931034482759</v>
      </c>
    </row>
    <row r="10" spans="1:17" ht="12.75">
      <c r="A10" s="129">
        <v>5</v>
      </c>
      <c r="B10" s="130" t="s">
        <v>31</v>
      </c>
      <c r="C10" s="124">
        <v>374</v>
      </c>
      <c r="D10" s="162">
        <v>375.12</v>
      </c>
      <c r="E10" s="131">
        <f t="shared" si="0"/>
        <v>100.29946524064171</v>
      </c>
      <c r="F10" s="124">
        <v>0</v>
      </c>
      <c r="G10" s="125">
        <v>0</v>
      </c>
      <c r="H10" s="127">
        <v>0</v>
      </c>
      <c r="I10" s="124">
        <v>0</v>
      </c>
      <c r="J10" s="125">
        <v>0</v>
      </c>
      <c r="K10" s="127">
        <v>0</v>
      </c>
      <c r="L10" s="124">
        <v>0</v>
      </c>
      <c r="M10" s="125">
        <v>0</v>
      </c>
      <c r="N10" s="126">
        <v>0</v>
      </c>
      <c r="O10" s="158">
        <f t="shared" si="2"/>
        <v>374</v>
      </c>
      <c r="P10" s="160">
        <f t="shared" si="2"/>
        <v>375.12</v>
      </c>
      <c r="Q10" s="127">
        <f t="shared" si="1"/>
        <v>100.29946524064171</v>
      </c>
    </row>
    <row r="11" spans="1:17" ht="12.75">
      <c r="A11" s="129">
        <v>6</v>
      </c>
      <c r="B11" s="130" t="s">
        <v>3</v>
      </c>
      <c r="C11" s="124">
        <v>140</v>
      </c>
      <c r="D11" s="162">
        <v>137.53</v>
      </c>
      <c r="E11" s="131">
        <f t="shared" si="0"/>
        <v>98.2357142857143</v>
      </c>
      <c r="F11" s="124">
        <v>2.8</v>
      </c>
      <c r="G11" s="125">
        <v>2.77</v>
      </c>
      <c r="H11" s="127">
        <f>G11/F11%</f>
        <v>98.92857142857144</v>
      </c>
      <c r="I11" s="124">
        <v>1</v>
      </c>
      <c r="J11" s="125">
        <v>0.76</v>
      </c>
      <c r="K11" s="127">
        <f>J11/I11%</f>
        <v>76</v>
      </c>
      <c r="L11" s="124">
        <v>1120</v>
      </c>
      <c r="M11" s="125">
        <v>1157.86</v>
      </c>
      <c r="N11" s="131">
        <f>M11/L11%</f>
        <v>103.38035714285714</v>
      </c>
      <c r="O11" s="158">
        <f t="shared" si="2"/>
        <v>1263.8</v>
      </c>
      <c r="P11" s="160">
        <f t="shared" si="2"/>
        <v>1298.9199999999998</v>
      </c>
      <c r="Q11" s="127">
        <f t="shared" si="1"/>
        <v>102.77892071530304</v>
      </c>
    </row>
    <row r="12" spans="1:17" ht="12.75">
      <c r="A12" s="129">
        <v>7</v>
      </c>
      <c r="B12" s="130" t="s">
        <v>4</v>
      </c>
      <c r="C12" s="124">
        <v>1500</v>
      </c>
      <c r="D12" s="162">
        <v>1442.02</v>
      </c>
      <c r="E12" s="131">
        <f t="shared" si="0"/>
        <v>96.13466666666666</v>
      </c>
      <c r="F12" s="124">
        <v>0</v>
      </c>
      <c r="G12" s="125">
        <v>10.29</v>
      </c>
      <c r="H12" s="127">
        <v>0</v>
      </c>
      <c r="I12" s="124">
        <v>0</v>
      </c>
      <c r="J12" s="125">
        <v>0</v>
      </c>
      <c r="K12" s="127">
        <v>0</v>
      </c>
      <c r="L12" s="124">
        <v>0</v>
      </c>
      <c r="M12" s="125">
        <v>0</v>
      </c>
      <c r="N12" s="131">
        <v>0</v>
      </c>
      <c r="O12" s="158">
        <f t="shared" si="2"/>
        <v>1500</v>
      </c>
      <c r="P12" s="160">
        <f t="shared" si="2"/>
        <v>1452.31</v>
      </c>
      <c r="Q12" s="127">
        <f t="shared" si="1"/>
        <v>96.82066666666667</v>
      </c>
    </row>
    <row r="13" spans="1:17" ht="12.75">
      <c r="A13" s="132">
        <v>8</v>
      </c>
      <c r="B13" s="133" t="s">
        <v>58</v>
      </c>
      <c r="C13" s="124">
        <v>0</v>
      </c>
      <c r="D13" s="162">
        <v>0</v>
      </c>
      <c r="E13" s="131">
        <v>0</v>
      </c>
      <c r="F13" s="124">
        <v>596</v>
      </c>
      <c r="G13" s="125">
        <v>370.51</v>
      </c>
      <c r="H13" s="127">
        <f>G13/F13%</f>
        <v>62.16610738255034</v>
      </c>
      <c r="I13" s="124">
        <v>0</v>
      </c>
      <c r="J13" s="125">
        <v>0</v>
      </c>
      <c r="K13" s="127">
        <v>0</v>
      </c>
      <c r="L13" s="124">
        <v>0</v>
      </c>
      <c r="M13" s="125">
        <v>0</v>
      </c>
      <c r="N13" s="131">
        <v>0</v>
      </c>
      <c r="O13" s="158">
        <f t="shared" si="2"/>
        <v>596</v>
      </c>
      <c r="P13" s="160">
        <f t="shared" si="2"/>
        <v>370.51</v>
      </c>
      <c r="Q13" s="127">
        <f t="shared" si="1"/>
        <v>62.16610738255034</v>
      </c>
    </row>
    <row r="14" spans="1:17" ht="12.75">
      <c r="A14" s="132">
        <v>9</v>
      </c>
      <c r="B14" s="133" t="s">
        <v>25</v>
      </c>
      <c r="C14" s="124">
        <v>700</v>
      </c>
      <c r="D14" s="162">
        <v>233.28</v>
      </c>
      <c r="E14" s="131">
        <f t="shared" si="0"/>
        <v>33.325714285714284</v>
      </c>
      <c r="F14" s="124">
        <v>60</v>
      </c>
      <c r="G14" s="125">
        <v>33.49</v>
      </c>
      <c r="H14" s="127">
        <f>G14/F14%</f>
        <v>55.81666666666667</v>
      </c>
      <c r="I14" s="124">
        <v>0</v>
      </c>
      <c r="J14" s="125">
        <v>0</v>
      </c>
      <c r="K14" s="127">
        <v>0</v>
      </c>
      <c r="L14" s="124">
        <v>0</v>
      </c>
      <c r="M14" s="125">
        <v>0</v>
      </c>
      <c r="N14" s="131">
        <v>0</v>
      </c>
      <c r="O14" s="158">
        <f t="shared" si="2"/>
        <v>760</v>
      </c>
      <c r="P14" s="160">
        <f t="shared" si="2"/>
        <v>266.77</v>
      </c>
      <c r="Q14" s="127">
        <f t="shared" si="1"/>
        <v>35.10131578947368</v>
      </c>
    </row>
    <row r="15" spans="1:17" ht="12.75">
      <c r="A15" s="132">
        <v>10</v>
      </c>
      <c r="B15" s="133" t="s">
        <v>26</v>
      </c>
      <c r="C15" s="124">
        <v>1500</v>
      </c>
      <c r="D15" s="162">
        <v>1329.88</v>
      </c>
      <c r="E15" s="131">
        <f t="shared" si="0"/>
        <v>88.65866666666668</v>
      </c>
      <c r="F15" s="124">
        <v>0</v>
      </c>
      <c r="G15" s="125">
        <v>0</v>
      </c>
      <c r="H15" s="127">
        <v>0</v>
      </c>
      <c r="I15" s="124">
        <v>0</v>
      </c>
      <c r="J15" s="125">
        <v>0</v>
      </c>
      <c r="K15" s="127">
        <v>0</v>
      </c>
      <c r="L15" s="124">
        <v>0</v>
      </c>
      <c r="M15" s="125">
        <v>0</v>
      </c>
      <c r="N15" s="131">
        <v>0</v>
      </c>
      <c r="O15" s="158">
        <f t="shared" si="2"/>
        <v>1500</v>
      </c>
      <c r="P15" s="160">
        <f t="shared" si="2"/>
        <v>1329.88</v>
      </c>
      <c r="Q15" s="127">
        <f t="shared" si="1"/>
        <v>88.65866666666668</v>
      </c>
    </row>
    <row r="16" spans="1:17" ht="12.75">
      <c r="A16" s="129">
        <v>11</v>
      </c>
      <c r="B16" s="134" t="s">
        <v>27</v>
      </c>
      <c r="C16" s="124">
        <v>0</v>
      </c>
      <c r="D16" s="162">
        <v>0</v>
      </c>
      <c r="E16" s="131">
        <v>0</v>
      </c>
      <c r="F16" s="124">
        <v>0</v>
      </c>
      <c r="G16" s="125">
        <v>0</v>
      </c>
      <c r="H16" s="127">
        <v>0</v>
      </c>
      <c r="I16" s="124">
        <v>0</v>
      </c>
      <c r="J16" s="125">
        <v>0</v>
      </c>
      <c r="K16" s="127">
        <v>0</v>
      </c>
      <c r="L16" s="124">
        <v>0</v>
      </c>
      <c r="M16" s="125">
        <v>0</v>
      </c>
      <c r="N16" s="131">
        <v>0</v>
      </c>
      <c r="O16" s="158">
        <f t="shared" si="2"/>
        <v>0</v>
      </c>
      <c r="P16" s="160">
        <f t="shared" si="2"/>
        <v>0</v>
      </c>
      <c r="Q16" s="127">
        <v>0</v>
      </c>
    </row>
    <row r="17" spans="1:17" ht="12.75">
      <c r="A17" s="129">
        <v>12</v>
      </c>
      <c r="B17" s="134" t="s">
        <v>5</v>
      </c>
      <c r="C17" s="124">
        <v>30</v>
      </c>
      <c r="D17" s="162">
        <v>8.4</v>
      </c>
      <c r="E17" s="131">
        <f t="shared" si="0"/>
        <v>28.000000000000004</v>
      </c>
      <c r="F17" s="124">
        <v>0</v>
      </c>
      <c r="G17" s="125">
        <v>0</v>
      </c>
      <c r="H17" s="127">
        <v>0</v>
      </c>
      <c r="I17" s="124">
        <v>0</v>
      </c>
      <c r="J17" s="125">
        <v>0</v>
      </c>
      <c r="K17" s="127">
        <v>0</v>
      </c>
      <c r="L17" s="124">
        <v>0</v>
      </c>
      <c r="M17" s="125">
        <v>0</v>
      </c>
      <c r="N17" s="131">
        <v>0</v>
      </c>
      <c r="O17" s="158">
        <f t="shared" si="2"/>
        <v>30</v>
      </c>
      <c r="P17" s="160">
        <f t="shared" si="2"/>
        <v>8.4</v>
      </c>
      <c r="Q17" s="127">
        <f t="shared" si="1"/>
        <v>28.000000000000004</v>
      </c>
    </row>
    <row r="18" spans="1:17" ht="13.5" thickBot="1">
      <c r="A18" s="135" t="s">
        <v>64</v>
      </c>
      <c r="B18" s="136" t="s">
        <v>65</v>
      </c>
      <c r="C18" s="124">
        <v>0</v>
      </c>
      <c r="D18" s="162">
        <v>-1880.4</v>
      </c>
      <c r="E18" s="137">
        <v>0</v>
      </c>
      <c r="F18" s="124">
        <v>0</v>
      </c>
      <c r="G18" s="125">
        <v>-76.48</v>
      </c>
      <c r="H18" s="138">
        <v>0</v>
      </c>
      <c r="I18" s="124">
        <v>0</v>
      </c>
      <c r="J18" s="125">
        <v>0</v>
      </c>
      <c r="K18" s="138">
        <v>0</v>
      </c>
      <c r="L18" s="124">
        <v>0</v>
      </c>
      <c r="M18" s="125">
        <v>-219.85</v>
      </c>
      <c r="N18" s="137">
        <v>0</v>
      </c>
      <c r="O18" s="158">
        <f>C18+F18+I18+L18</f>
        <v>0</v>
      </c>
      <c r="P18" s="161">
        <f>D18+G18+J18+M18</f>
        <v>-2176.73</v>
      </c>
      <c r="Q18" s="139">
        <v>0</v>
      </c>
    </row>
    <row r="19" spans="1:17" ht="13.5" thickBot="1">
      <c r="A19" s="118">
        <v>13</v>
      </c>
      <c r="B19" s="140" t="s">
        <v>6</v>
      </c>
      <c r="C19" s="120">
        <f>SUM(C20:C39)</f>
        <v>28448.4</v>
      </c>
      <c r="D19" s="121">
        <f>SUM(D20:D39)</f>
        <v>25279.110000000004</v>
      </c>
      <c r="E19" s="53">
        <f t="shared" si="0"/>
        <v>88.85951406757498</v>
      </c>
      <c r="F19" s="120">
        <f>SUM(F20:F39)</f>
        <v>4.45</v>
      </c>
      <c r="G19" s="121">
        <f>SUM(G20:G39)</f>
        <v>86.80000000000001</v>
      </c>
      <c r="H19" s="54">
        <f>G19/F19%</f>
        <v>1950.561797752809</v>
      </c>
      <c r="I19" s="120">
        <f>SUM(I20:I39)</f>
        <v>0.8</v>
      </c>
      <c r="J19" s="121">
        <f>SUM(J20:J39)</f>
        <v>0.57</v>
      </c>
      <c r="K19" s="54">
        <f>J19/I19%</f>
        <v>71.24999999999999</v>
      </c>
      <c r="L19" s="120">
        <f>SUM(L20:L39)</f>
        <v>1</v>
      </c>
      <c r="M19" s="121">
        <f>SUM(M20:M39)</f>
        <v>0.75</v>
      </c>
      <c r="N19" s="53">
        <f>M19/L19%</f>
        <v>75</v>
      </c>
      <c r="O19" s="120">
        <f>SUM(O20:O39)</f>
        <v>28454.65</v>
      </c>
      <c r="P19" s="121">
        <f>SUM(P20:P39)</f>
        <v>25367.230000000003</v>
      </c>
      <c r="Q19" s="54">
        <f t="shared" si="1"/>
        <v>89.14968203790944</v>
      </c>
    </row>
    <row r="20" spans="1:17" ht="12.75">
      <c r="A20" s="141">
        <v>14</v>
      </c>
      <c r="B20" s="142" t="s">
        <v>7</v>
      </c>
      <c r="C20" s="124">
        <v>1113.8</v>
      </c>
      <c r="D20" s="162">
        <v>729.65</v>
      </c>
      <c r="E20" s="126">
        <f t="shared" si="0"/>
        <v>65.50996588256419</v>
      </c>
      <c r="F20" s="124">
        <v>0</v>
      </c>
      <c r="G20" s="125">
        <v>0</v>
      </c>
      <c r="H20" s="128">
        <v>0</v>
      </c>
      <c r="I20" s="124">
        <v>0</v>
      </c>
      <c r="J20" s="125">
        <v>0</v>
      </c>
      <c r="K20" s="128">
        <v>0</v>
      </c>
      <c r="L20" s="124">
        <v>0</v>
      </c>
      <c r="M20" s="125">
        <v>0</v>
      </c>
      <c r="N20" s="126">
        <v>0</v>
      </c>
      <c r="O20" s="158">
        <f>C20+F20+I20+L20</f>
        <v>1113.8</v>
      </c>
      <c r="P20" s="159">
        <f>D20+G20+J20+M20</f>
        <v>729.65</v>
      </c>
      <c r="Q20" s="128">
        <f t="shared" si="1"/>
        <v>65.50996588256419</v>
      </c>
    </row>
    <row r="21" spans="1:17" ht="12.75">
      <c r="A21" s="132">
        <v>15</v>
      </c>
      <c r="B21" s="133" t="s">
        <v>8</v>
      </c>
      <c r="C21" s="124">
        <v>400</v>
      </c>
      <c r="D21" s="162">
        <v>243.09</v>
      </c>
      <c r="E21" s="131">
        <f t="shared" si="0"/>
        <v>60.7725</v>
      </c>
      <c r="F21" s="124">
        <v>0</v>
      </c>
      <c r="G21" s="125">
        <v>0</v>
      </c>
      <c r="H21" s="128">
        <v>0</v>
      </c>
      <c r="I21" s="124">
        <v>0</v>
      </c>
      <c r="J21" s="125">
        <v>0</v>
      </c>
      <c r="K21" s="128">
        <v>0</v>
      </c>
      <c r="L21" s="124">
        <v>0</v>
      </c>
      <c r="M21" s="125">
        <v>0</v>
      </c>
      <c r="N21" s="126">
        <v>0</v>
      </c>
      <c r="O21" s="158">
        <f>C21+F21+I21+L21</f>
        <v>400</v>
      </c>
      <c r="P21" s="160">
        <f>D21+G21+J21+M21</f>
        <v>243.09</v>
      </c>
      <c r="Q21" s="127">
        <f t="shared" si="1"/>
        <v>60.7725</v>
      </c>
    </row>
    <row r="22" spans="1:17" ht="12.75">
      <c r="A22" s="132">
        <v>16</v>
      </c>
      <c r="B22" s="133" t="s">
        <v>9</v>
      </c>
      <c r="C22" s="124">
        <v>0</v>
      </c>
      <c r="D22" s="162">
        <v>0</v>
      </c>
      <c r="E22" s="131">
        <v>0</v>
      </c>
      <c r="F22" s="124">
        <v>0</v>
      </c>
      <c r="G22" s="125">
        <v>0</v>
      </c>
      <c r="H22" s="128">
        <v>0</v>
      </c>
      <c r="I22" s="124">
        <v>0</v>
      </c>
      <c r="J22" s="125">
        <v>0</v>
      </c>
      <c r="K22" s="128">
        <v>0</v>
      </c>
      <c r="L22" s="124">
        <v>0</v>
      </c>
      <c r="M22" s="125">
        <v>0</v>
      </c>
      <c r="N22" s="126">
        <v>0</v>
      </c>
      <c r="O22" s="158">
        <f aca="true" t="shared" si="3" ref="O22:P38">C22+F22+I22+L22</f>
        <v>0</v>
      </c>
      <c r="P22" s="160">
        <f t="shared" si="3"/>
        <v>0</v>
      </c>
      <c r="Q22" s="127">
        <v>0</v>
      </c>
    </row>
    <row r="23" spans="1:17" ht="12.75">
      <c r="A23" s="132">
        <v>17</v>
      </c>
      <c r="B23" s="133" t="s">
        <v>23</v>
      </c>
      <c r="C23" s="124">
        <v>0</v>
      </c>
      <c r="D23" s="162">
        <v>0</v>
      </c>
      <c r="E23" s="131">
        <v>0</v>
      </c>
      <c r="F23" s="124">
        <v>0</v>
      </c>
      <c r="G23" s="125">
        <v>0</v>
      </c>
      <c r="H23" s="128">
        <v>0</v>
      </c>
      <c r="I23" s="124">
        <v>0</v>
      </c>
      <c r="J23" s="125">
        <v>0</v>
      </c>
      <c r="K23" s="128">
        <v>0</v>
      </c>
      <c r="L23" s="124">
        <v>0</v>
      </c>
      <c r="M23" s="125">
        <v>0</v>
      </c>
      <c r="N23" s="126">
        <v>0</v>
      </c>
      <c r="O23" s="158">
        <f t="shared" si="3"/>
        <v>0</v>
      </c>
      <c r="P23" s="160">
        <f t="shared" si="3"/>
        <v>0</v>
      </c>
      <c r="Q23" s="127">
        <v>0</v>
      </c>
    </row>
    <row r="24" spans="1:17" ht="12.75">
      <c r="A24" s="132">
        <v>18</v>
      </c>
      <c r="B24" s="133" t="s">
        <v>10</v>
      </c>
      <c r="C24" s="124">
        <v>72.6</v>
      </c>
      <c r="D24" s="162">
        <v>72.6</v>
      </c>
      <c r="E24" s="131">
        <f t="shared" si="0"/>
        <v>100</v>
      </c>
      <c r="F24" s="124">
        <v>0</v>
      </c>
      <c r="G24" s="125">
        <v>0</v>
      </c>
      <c r="H24" s="128">
        <v>0</v>
      </c>
      <c r="I24" s="124">
        <v>0</v>
      </c>
      <c r="J24" s="125">
        <v>0</v>
      </c>
      <c r="K24" s="128">
        <v>0</v>
      </c>
      <c r="L24" s="124">
        <v>0</v>
      </c>
      <c r="M24" s="125">
        <v>0</v>
      </c>
      <c r="N24" s="126">
        <v>0</v>
      </c>
      <c r="O24" s="158">
        <f t="shared" si="3"/>
        <v>72.6</v>
      </c>
      <c r="P24" s="160">
        <f t="shared" si="3"/>
        <v>72.6</v>
      </c>
      <c r="Q24" s="127">
        <f t="shared" si="1"/>
        <v>100</v>
      </c>
    </row>
    <row r="25" spans="1:17" ht="12.75">
      <c r="A25" s="132">
        <v>19</v>
      </c>
      <c r="B25" s="133" t="s">
        <v>11</v>
      </c>
      <c r="C25" s="124">
        <v>200</v>
      </c>
      <c r="D25" s="162">
        <v>0</v>
      </c>
      <c r="E25" s="131">
        <f t="shared" si="0"/>
        <v>0</v>
      </c>
      <c r="F25" s="124">
        <v>0</v>
      </c>
      <c r="G25" s="125">
        <v>0</v>
      </c>
      <c r="H25" s="128">
        <v>0</v>
      </c>
      <c r="I25" s="124">
        <v>0</v>
      </c>
      <c r="J25" s="125">
        <v>0</v>
      </c>
      <c r="K25" s="128">
        <v>0</v>
      </c>
      <c r="L25" s="124">
        <v>0</v>
      </c>
      <c r="M25" s="125">
        <v>0</v>
      </c>
      <c r="N25" s="126">
        <v>0</v>
      </c>
      <c r="O25" s="158">
        <f t="shared" si="3"/>
        <v>200</v>
      </c>
      <c r="P25" s="160">
        <f t="shared" si="3"/>
        <v>0</v>
      </c>
      <c r="Q25" s="127">
        <f t="shared" si="1"/>
        <v>0</v>
      </c>
    </row>
    <row r="26" spans="1:17" ht="12.75">
      <c r="A26" s="132">
        <v>20</v>
      </c>
      <c r="B26" s="133" t="s">
        <v>12</v>
      </c>
      <c r="C26" s="124">
        <v>6980</v>
      </c>
      <c r="D26" s="125">
        <v>6574.49</v>
      </c>
      <c r="E26" s="131">
        <f t="shared" si="0"/>
        <v>94.1904011461318</v>
      </c>
      <c r="F26" s="124">
        <v>3.65</v>
      </c>
      <c r="G26" s="125">
        <v>3.62</v>
      </c>
      <c r="H26" s="127">
        <f>G26/F26%</f>
        <v>99.17808219178083</v>
      </c>
      <c r="I26" s="124">
        <v>0</v>
      </c>
      <c r="J26" s="125">
        <v>0</v>
      </c>
      <c r="K26" s="128">
        <v>0</v>
      </c>
      <c r="L26" s="124">
        <v>0</v>
      </c>
      <c r="M26" s="125">
        <v>0</v>
      </c>
      <c r="N26" s="131">
        <v>0</v>
      </c>
      <c r="O26" s="158">
        <f t="shared" si="3"/>
        <v>6983.65</v>
      </c>
      <c r="P26" s="160">
        <f t="shared" si="3"/>
        <v>6578.11</v>
      </c>
      <c r="Q26" s="127">
        <f t="shared" si="1"/>
        <v>94.19300795429324</v>
      </c>
    </row>
    <row r="27" spans="1:17" ht="12.75">
      <c r="A27" s="132">
        <v>21</v>
      </c>
      <c r="B27" s="133" t="s">
        <v>13</v>
      </c>
      <c r="C27" s="124">
        <v>33</v>
      </c>
      <c r="D27" s="125">
        <v>22.13</v>
      </c>
      <c r="E27" s="131">
        <f t="shared" si="0"/>
        <v>67.06060606060605</v>
      </c>
      <c r="F27" s="124">
        <v>0.8</v>
      </c>
      <c r="G27" s="125">
        <v>0.64</v>
      </c>
      <c r="H27" s="127">
        <f>G27/F27%</f>
        <v>80</v>
      </c>
      <c r="I27" s="124">
        <v>0.8</v>
      </c>
      <c r="J27" s="125">
        <v>0.57</v>
      </c>
      <c r="K27" s="127">
        <f>J27/I27%</f>
        <v>71.24999999999999</v>
      </c>
      <c r="L27" s="124">
        <v>1</v>
      </c>
      <c r="M27" s="165">
        <v>0.75</v>
      </c>
      <c r="N27" s="131">
        <f>M27/L27%</f>
        <v>75</v>
      </c>
      <c r="O27" s="158">
        <f t="shared" si="3"/>
        <v>35.599999999999994</v>
      </c>
      <c r="P27" s="160">
        <f t="shared" si="3"/>
        <v>24.09</v>
      </c>
      <c r="Q27" s="127">
        <f t="shared" si="1"/>
        <v>67.66853932584272</v>
      </c>
    </row>
    <row r="28" spans="1:17" ht="12.75">
      <c r="A28" s="132">
        <v>22</v>
      </c>
      <c r="B28" s="133" t="s">
        <v>14</v>
      </c>
      <c r="C28" s="124">
        <v>0</v>
      </c>
      <c r="D28" s="125">
        <v>0</v>
      </c>
      <c r="E28" s="131">
        <v>0</v>
      </c>
      <c r="F28" s="124">
        <v>0</v>
      </c>
      <c r="G28" s="125">
        <v>0</v>
      </c>
      <c r="H28" s="127">
        <v>0</v>
      </c>
      <c r="I28" s="124">
        <v>0</v>
      </c>
      <c r="J28" s="125">
        <v>0</v>
      </c>
      <c r="K28" s="127">
        <v>0</v>
      </c>
      <c r="L28" s="124">
        <v>0</v>
      </c>
      <c r="M28" s="125">
        <v>0</v>
      </c>
      <c r="N28" s="131">
        <v>0</v>
      </c>
      <c r="O28" s="158">
        <f t="shared" si="3"/>
        <v>0</v>
      </c>
      <c r="P28" s="160">
        <f t="shared" si="3"/>
        <v>0</v>
      </c>
      <c r="Q28" s="127">
        <v>0</v>
      </c>
    </row>
    <row r="29" spans="1:17" ht="12.75">
      <c r="A29" s="132">
        <v>23</v>
      </c>
      <c r="B29" s="133" t="s">
        <v>61</v>
      </c>
      <c r="C29" s="124">
        <v>40</v>
      </c>
      <c r="D29" s="125">
        <v>38.38</v>
      </c>
      <c r="E29" s="131">
        <f t="shared" si="0"/>
        <v>95.95</v>
      </c>
      <c r="F29" s="124">
        <v>0</v>
      </c>
      <c r="G29" s="125">
        <v>0</v>
      </c>
      <c r="H29" s="127">
        <v>0</v>
      </c>
      <c r="I29" s="124">
        <v>0</v>
      </c>
      <c r="J29" s="125">
        <v>0</v>
      </c>
      <c r="K29" s="127">
        <v>0</v>
      </c>
      <c r="L29" s="124">
        <v>0</v>
      </c>
      <c r="M29" s="125">
        <v>0</v>
      </c>
      <c r="N29" s="131">
        <v>0</v>
      </c>
      <c r="O29" s="158">
        <f t="shared" si="3"/>
        <v>40</v>
      </c>
      <c r="P29" s="160">
        <f t="shared" si="3"/>
        <v>38.38</v>
      </c>
      <c r="Q29" s="127">
        <f t="shared" si="1"/>
        <v>95.95</v>
      </c>
    </row>
    <row r="30" spans="1:17" ht="12.75">
      <c r="A30" s="132">
        <v>24</v>
      </c>
      <c r="B30" s="133" t="s">
        <v>15</v>
      </c>
      <c r="C30" s="124">
        <v>0</v>
      </c>
      <c r="D30" s="125">
        <v>0</v>
      </c>
      <c r="E30" s="131">
        <v>0</v>
      </c>
      <c r="F30" s="124">
        <v>0</v>
      </c>
      <c r="G30" s="125">
        <v>0</v>
      </c>
      <c r="H30" s="127">
        <v>0</v>
      </c>
      <c r="I30" s="124">
        <v>0</v>
      </c>
      <c r="J30" s="125">
        <v>0</v>
      </c>
      <c r="K30" s="127">
        <v>0</v>
      </c>
      <c r="L30" s="124">
        <v>0</v>
      </c>
      <c r="M30" s="125">
        <v>0</v>
      </c>
      <c r="N30" s="131">
        <v>0</v>
      </c>
      <c r="O30" s="158">
        <f t="shared" si="3"/>
        <v>0</v>
      </c>
      <c r="P30" s="160">
        <f t="shared" si="3"/>
        <v>0</v>
      </c>
      <c r="Q30" s="127">
        <v>0</v>
      </c>
    </row>
    <row r="31" spans="1:17" ht="12.75">
      <c r="A31" s="132">
        <v>25</v>
      </c>
      <c r="B31" s="133" t="s">
        <v>16</v>
      </c>
      <c r="C31" s="124">
        <v>0</v>
      </c>
      <c r="D31" s="125">
        <v>0</v>
      </c>
      <c r="E31" s="131">
        <v>0</v>
      </c>
      <c r="F31" s="124">
        <v>0</v>
      </c>
      <c r="G31" s="125">
        <v>0</v>
      </c>
      <c r="H31" s="127">
        <v>0</v>
      </c>
      <c r="I31" s="124">
        <v>0</v>
      </c>
      <c r="J31" s="125">
        <v>0</v>
      </c>
      <c r="K31" s="127">
        <v>0</v>
      </c>
      <c r="L31" s="124">
        <v>0</v>
      </c>
      <c r="M31" s="125">
        <v>0</v>
      </c>
      <c r="N31" s="131">
        <v>0</v>
      </c>
      <c r="O31" s="158">
        <f t="shared" si="3"/>
        <v>0</v>
      </c>
      <c r="P31" s="160">
        <f t="shared" si="3"/>
        <v>0</v>
      </c>
      <c r="Q31" s="127">
        <v>0</v>
      </c>
    </row>
    <row r="32" spans="1:17" ht="12.75">
      <c r="A32" s="132">
        <v>26</v>
      </c>
      <c r="B32" s="133" t="s">
        <v>17</v>
      </c>
      <c r="C32" s="124">
        <v>0</v>
      </c>
      <c r="D32" s="125">
        <v>0</v>
      </c>
      <c r="E32" s="131">
        <v>0</v>
      </c>
      <c r="F32" s="124">
        <v>0</v>
      </c>
      <c r="G32" s="125">
        <v>0</v>
      </c>
      <c r="H32" s="127">
        <v>0</v>
      </c>
      <c r="I32" s="124">
        <v>0</v>
      </c>
      <c r="J32" s="125">
        <v>0</v>
      </c>
      <c r="K32" s="127">
        <v>0</v>
      </c>
      <c r="L32" s="124">
        <v>0</v>
      </c>
      <c r="M32" s="125">
        <v>0</v>
      </c>
      <c r="N32" s="131">
        <v>0</v>
      </c>
      <c r="O32" s="158">
        <f t="shared" si="3"/>
        <v>0</v>
      </c>
      <c r="P32" s="160">
        <f t="shared" si="3"/>
        <v>0</v>
      </c>
      <c r="Q32" s="127">
        <v>0</v>
      </c>
    </row>
    <row r="33" spans="1:17" ht="12.75">
      <c r="A33" s="132">
        <v>27</v>
      </c>
      <c r="B33" s="133" t="s">
        <v>18</v>
      </c>
      <c r="C33" s="124">
        <v>0</v>
      </c>
      <c r="D33" s="125">
        <v>0</v>
      </c>
      <c r="E33" s="131">
        <v>0</v>
      </c>
      <c r="F33" s="124">
        <v>0</v>
      </c>
      <c r="G33" s="125">
        <v>0</v>
      </c>
      <c r="H33" s="127">
        <v>0</v>
      </c>
      <c r="I33" s="124">
        <v>0</v>
      </c>
      <c r="J33" s="125">
        <v>0</v>
      </c>
      <c r="K33" s="127">
        <v>0</v>
      </c>
      <c r="L33" s="124">
        <v>0</v>
      </c>
      <c r="M33" s="125">
        <v>0</v>
      </c>
      <c r="N33" s="131">
        <v>0</v>
      </c>
      <c r="O33" s="158">
        <f t="shared" si="3"/>
        <v>0</v>
      </c>
      <c r="P33" s="160">
        <f t="shared" si="3"/>
        <v>0</v>
      </c>
      <c r="Q33" s="127">
        <v>0</v>
      </c>
    </row>
    <row r="34" spans="1:17" ht="12.75">
      <c r="A34" s="132">
        <v>28</v>
      </c>
      <c r="B34" s="133" t="s">
        <v>19</v>
      </c>
      <c r="C34" s="124">
        <v>0</v>
      </c>
      <c r="D34" s="125">
        <v>0</v>
      </c>
      <c r="E34" s="131">
        <v>0</v>
      </c>
      <c r="F34" s="124">
        <v>0</v>
      </c>
      <c r="G34" s="125">
        <v>0</v>
      </c>
      <c r="H34" s="127">
        <v>0</v>
      </c>
      <c r="I34" s="124">
        <v>0</v>
      </c>
      <c r="J34" s="125">
        <v>0</v>
      </c>
      <c r="K34" s="127">
        <v>0</v>
      </c>
      <c r="L34" s="124">
        <v>0</v>
      </c>
      <c r="M34" s="125">
        <v>0</v>
      </c>
      <c r="N34" s="131">
        <v>0</v>
      </c>
      <c r="O34" s="158">
        <f t="shared" si="3"/>
        <v>0</v>
      </c>
      <c r="P34" s="160">
        <f t="shared" si="3"/>
        <v>0</v>
      </c>
      <c r="Q34" s="127">
        <v>0</v>
      </c>
    </row>
    <row r="35" spans="1:17" ht="12.75">
      <c r="A35" s="132">
        <v>29</v>
      </c>
      <c r="B35" s="133" t="s">
        <v>28</v>
      </c>
      <c r="C35" s="124">
        <v>12009</v>
      </c>
      <c r="D35" s="125">
        <v>10103.28</v>
      </c>
      <c r="E35" s="131">
        <f t="shared" si="0"/>
        <v>84.13090182363229</v>
      </c>
      <c r="F35" s="124">
        <v>0</v>
      </c>
      <c r="G35" s="125">
        <v>0</v>
      </c>
      <c r="H35" s="127">
        <v>0</v>
      </c>
      <c r="I35" s="124">
        <v>0</v>
      </c>
      <c r="J35" s="125">
        <v>0</v>
      </c>
      <c r="K35" s="127">
        <v>0</v>
      </c>
      <c r="L35" s="124">
        <v>0</v>
      </c>
      <c r="M35" s="125">
        <v>0</v>
      </c>
      <c r="N35" s="131">
        <v>0</v>
      </c>
      <c r="O35" s="158">
        <f t="shared" si="3"/>
        <v>12009</v>
      </c>
      <c r="P35" s="160">
        <f t="shared" si="3"/>
        <v>10103.28</v>
      </c>
      <c r="Q35" s="127">
        <f t="shared" si="1"/>
        <v>84.13090182363229</v>
      </c>
    </row>
    <row r="36" spans="1:17" ht="12.75">
      <c r="A36" s="132">
        <v>30</v>
      </c>
      <c r="B36" s="133" t="s">
        <v>30</v>
      </c>
      <c r="C36" s="124">
        <v>0</v>
      </c>
      <c r="D36" s="125">
        <v>0</v>
      </c>
      <c r="E36" s="131">
        <v>0</v>
      </c>
      <c r="F36" s="124">
        <v>0</v>
      </c>
      <c r="G36" s="125">
        <v>0</v>
      </c>
      <c r="H36" s="127">
        <v>0</v>
      </c>
      <c r="I36" s="124">
        <v>0</v>
      </c>
      <c r="J36" s="125">
        <v>0</v>
      </c>
      <c r="K36" s="127">
        <v>0</v>
      </c>
      <c r="L36" s="124">
        <v>0</v>
      </c>
      <c r="M36" s="125">
        <v>0</v>
      </c>
      <c r="N36" s="131">
        <v>0</v>
      </c>
      <c r="O36" s="158">
        <f t="shared" si="3"/>
        <v>0</v>
      </c>
      <c r="P36" s="160">
        <f t="shared" si="3"/>
        <v>0</v>
      </c>
      <c r="Q36" s="127">
        <v>0</v>
      </c>
    </row>
    <row r="37" spans="1:17" ht="12.75">
      <c r="A37" s="132">
        <v>31</v>
      </c>
      <c r="B37" s="133" t="s">
        <v>29</v>
      </c>
      <c r="C37" s="124">
        <v>0</v>
      </c>
      <c r="D37" s="125">
        <v>0</v>
      </c>
      <c r="E37" s="131">
        <v>0</v>
      </c>
      <c r="F37" s="124">
        <v>0</v>
      </c>
      <c r="G37" s="125">
        <v>82.54</v>
      </c>
      <c r="H37" s="127">
        <v>0</v>
      </c>
      <c r="I37" s="124">
        <v>0</v>
      </c>
      <c r="J37" s="125">
        <v>0</v>
      </c>
      <c r="K37" s="127">
        <v>0</v>
      </c>
      <c r="L37" s="124">
        <v>0</v>
      </c>
      <c r="M37" s="125">
        <v>0</v>
      </c>
      <c r="N37" s="131">
        <v>0</v>
      </c>
      <c r="O37" s="158">
        <f t="shared" si="3"/>
        <v>0</v>
      </c>
      <c r="P37" s="160">
        <f t="shared" si="3"/>
        <v>82.54</v>
      </c>
      <c r="Q37" s="127">
        <v>0</v>
      </c>
    </row>
    <row r="38" spans="1:17" ht="12.75">
      <c r="A38" s="132">
        <v>32</v>
      </c>
      <c r="B38" s="133" t="s">
        <v>20</v>
      </c>
      <c r="C38" s="124">
        <v>7600</v>
      </c>
      <c r="D38" s="125">
        <v>7524.36</v>
      </c>
      <c r="E38" s="131">
        <f t="shared" si="0"/>
        <v>99.00473684210526</v>
      </c>
      <c r="F38" s="124">
        <v>0</v>
      </c>
      <c r="G38" s="125">
        <v>0</v>
      </c>
      <c r="H38" s="127">
        <v>0</v>
      </c>
      <c r="I38" s="124">
        <v>0</v>
      </c>
      <c r="J38" s="125">
        <v>0</v>
      </c>
      <c r="K38" s="127">
        <v>0</v>
      </c>
      <c r="L38" s="124">
        <v>0</v>
      </c>
      <c r="M38" s="125">
        <v>0</v>
      </c>
      <c r="N38" s="131">
        <v>0</v>
      </c>
      <c r="O38" s="158">
        <f t="shared" si="3"/>
        <v>7600</v>
      </c>
      <c r="P38" s="160">
        <f t="shared" si="3"/>
        <v>7524.36</v>
      </c>
      <c r="Q38" s="127">
        <f t="shared" si="1"/>
        <v>99.00473684210526</v>
      </c>
    </row>
    <row r="39" spans="1:17" ht="13.5" thickBot="1">
      <c r="A39" s="143">
        <v>33</v>
      </c>
      <c r="B39" s="144" t="s">
        <v>63</v>
      </c>
      <c r="C39" s="124">
        <v>0</v>
      </c>
      <c r="D39" s="125">
        <v>-28.87</v>
      </c>
      <c r="E39" s="131">
        <v>0</v>
      </c>
      <c r="F39" s="124">
        <v>0</v>
      </c>
      <c r="G39" s="125">
        <v>0</v>
      </c>
      <c r="H39" s="127">
        <v>0</v>
      </c>
      <c r="I39" s="124">
        <v>0</v>
      </c>
      <c r="J39" s="125">
        <v>0</v>
      </c>
      <c r="K39" s="127">
        <v>0</v>
      </c>
      <c r="L39" s="124">
        <v>0</v>
      </c>
      <c r="M39" s="125">
        <v>0</v>
      </c>
      <c r="N39" s="131">
        <v>0</v>
      </c>
      <c r="O39" s="158">
        <f>C39+F39+I39+L39</f>
        <v>0</v>
      </c>
      <c r="P39" s="161">
        <f>D39+G39+J39+M39</f>
        <v>-28.87</v>
      </c>
      <c r="Q39" s="127">
        <v>0</v>
      </c>
    </row>
    <row r="40" spans="1:17" ht="13.5" thickBot="1">
      <c r="A40" s="114">
        <v>34</v>
      </c>
      <c r="B40" s="145" t="s">
        <v>21</v>
      </c>
      <c r="C40" s="120">
        <f aca="true" t="shared" si="4" ref="C40:P40">SUM(C6-C19)</f>
        <v>-7685.4000000000015</v>
      </c>
      <c r="D40" s="121">
        <f t="shared" si="4"/>
        <v>-7411.580000000005</v>
      </c>
      <c r="E40" s="54">
        <v>0</v>
      </c>
      <c r="F40" s="120">
        <f>SUM(F6-F19)</f>
        <v>654.3499999999999</v>
      </c>
      <c r="G40" s="121">
        <f>SUM(G6-G19)</f>
        <v>253.77999999999997</v>
      </c>
      <c r="H40" s="53">
        <f>G40/F40%</f>
        <v>38.78352563612746</v>
      </c>
      <c r="I40" s="120">
        <f t="shared" si="4"/>
        <v>0.19999999999999996</v>
      </c>
      <c r="J40" s="121">
        <f t="shared" si="4"/>
        <v>0.19000000000000006</v>
      </c>
      <c r="K40" s="53">
        <f>J40/I40%</f>
        <v>95.00000000000004</v>
      </c>
      <c r="L40" s="120">
        <f t="shared" si="4"/>
        <v>1119</v>
      </c>
      <c r="M40" s="121">
        <f t="shared" si="4"/>
        <v>937.2599999999999</v>
      </c>
      <c r="N40" s="53">
        <f>M40/L40%</f>
        <v>83.75871313672921</v>
      </c>
      <c r="O40" s="121">
        <f t="shared" si="4"/>
        <v>-5911.850000000002</v>
      </c>
      <c r="P40" s="121">
        <f t="shared" si="4"/>
        <v>-6220.350000000002</v>
      </c>
      <c r="Q40" s="54">
        <v>0</v>
      </c>
    </row>
    <row r="41" spans="1:17" ht="13.5" thickBot="1">
      <c r="A41" s="146"/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ht="13.5" thickBot="1">
      <c r="A42" s="148">
        <v>35</v>
      </c>
      <c r="B42" s="149" t="s">
        <v>22</v>
      </c>
      <c r="C42" s="150">
        <v>0</v>
      </c>
      <c r="D42" s="150">
        <v>0</v>
      </c>
      <c r="E42" s="151">
        <v>0</v>
      </c>
      <c r="F42" s="150">
        <v>0</v>
      </c>
      <c r="G42" s="150">
        <v>0</v>
      </c>
      <c r="H42" s="151">
        <v>0</v>
      </c>
      <c r="I42" s="150">
        <v>0</v>
      </c>
      <c r="J42" s="150">
        <v>0</v>
      </c>
      <c r="K42" s="151">
        <v>0</v>
      </c>
      <c r="L42" s="150">
        <v>0</v>
      </c>
      <c r="M42" s="150">
        <v>0</v>
      </c>
      <c r="N42" s="151">
        <v>0</v>
      </c>
      <c r="O42" s="150">
        <f>C42+I42+L42</f>
        <v>0</v>
      </c>
      <c r="P42" s="150">
        <f>D42+J42+M42</f>
        <v>0</v>
      </c>
      <c r="Q42" s="152">
        <v>0</v>
      </c>
    </row>
    <row r="44" spans="7:13" ht="12.75">
      <c r="G44" s="168"/>
      <c r="H44" s="168"/>
      <c r="I44" s="168"/>
      <c r="J44" s="168"/>
      <c r="K44" s="168"/>
      <c r="L44" s="168"/>
      <c r="M44" s="168"/>
    </row>
  </sheetData>
  <sheetProtection/>
  <mergeCells count="5">
    <mergeCell ref="C4:E4"/>
    <mergeCell ref="I4:K4"/>
    <mergeCell ref="L4:N4"/>
    <mergeCell ref="O4:Q4"/>
    <mergeCell ref="F4:H4"/>
  </mergeCells>
  <printOptions horizontalCentered="1"/>
  <pageMargins left="0.7874015748031497" right="0.7874015748031497" top="1.3779527559055118" bottom="0.984251968503937" header="0.5118110236220472" footer="0.5118110236220472"/>
  <pageSetup firstPageNumber="96" useFirstPageNumber="1" fitToHeight="1" fitToWidth="1" horizontalDpi="600" verticalDpi="600" orientation="landscape" paperSize="9" scale="71" r:id="rId1"/>
  <headerFooter alignWithMargins="0">
    <oddHeader>&amp;C&amp;"Arial CE,Tučné"&amp;14
Výsledky hospodaření správcovských firem (SF) a zdaňované činnosti (ZČ) MČ Praha 13 k 31.12.2020
</oddHeader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AH49"/>
  <sheetViews>
    <sheetView zoomScalePageLayoutView="0" workbookViewId="0" topLeftCell="A1">
      <pane xSplit="2" ySplit="6" topLeftCell="C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F45" sqref="F45"/>
    </sheetView>
  </sheetViews>
  <sheetFormatPr defaultColWidth="9.00390625" defaultRowHeight="12.75"/>
  <cols>
    <col min="1" max="1" width="3.375" style="1" customWidth="1"/>
    <col min="2" max="2" width="32.00390625" style="1" customWidth="1"/>
    <col min="3" max="3" width="10.375" style="1" customWidth="1"/>
    <col min="4" max="4" width="10.25390625" style="1" customWidth="1"/>
    <col min="5" max="5" width="8.75390625" style="1" customWidth="1"/>
    <col min="6" max="6" width="10.25390625" style="1" customWidth="1"/>
    <col min="7" max="7" width="9.875" style="1" customWidth="1"/>
    <col min="8" max="8" width="6.875" style="1" customWidth="1"/>
    <col min="9" max="9" width="10.00390625" style="1" customWidth="1"/>
    <col min="10" max="10" width="10.375" style="1" customWidth="1"/>
    <col min="11" max="11" width="9.125" style="1" customWidth="1"/>
    <col min="12" max="13" width="10.75390625" style="1" customWidth="1"/>
    <col min="14" max="14" width="9.00390625" style="1" customWidth="1"/>
    <col min="15" max="16" width="14.625" style="1" hidden="1" customWidth="1"/>
    <col min="17" max="18" width="13.125" style="22" hidden="1" customWidth="1"/>
    <col min="19" max="20" width="17.00390625" style="29" hidden="1" customWidth="1"/>
    <col min="21" max="21" width="14.25390625" style="30" hidden="1" customWidth="1"/>
    <col min="22" max="22" width="12.75390625" style="30" hidden="1" customWidth="1"/>
    <col min="23" max="23" width="12.25390625" style="1" hidden="1" customWidth="1"/>
    <col min="24" max="24" width="9.75390625" style="1" hidden="1" customWidth="1"/>
    <col min="25" max="26" width="12.25390625" style="22" hidden="1" customWidth="1"/>
    <col min="27" max="27" width="13.375" style="1" hidden="1" customWidth="1"/>
    <col min="28" max="28" width="12.75390625" style="1" hidden="1" customWidth="1"/>
    <col min="29" max="29" width="12.125" style="1" hidden="1" customWidth="1"/>
    <col min="30" max="30" width="11.875" style="1" hidden="1" customWidth="1"/>
    <col min="31" max="31" width="11.625" style="1" hidden="1" customWidth="1"/>
    <col min="32" max="32" width="9.125" style="1" hidden="1" customWidth="1"/>
    <col min="33" max="34" width="11.25390625" style="29" hidden="1" customWidth="1"/>
    <col min="35" max="35" width="9.125" style="1" hidden="1" customWidth="1"/>
    <col min="36" max="16384" width="9.125" style="1" customWidth="1"/>
  </cols>
  <sheetData>
    <row r="3" s="62" customFormat="1" ht="11.25" customHeight="1"/>
    <row r="4" spans="1:34" s="2" customFormat="1" ht="9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1"/>
      <c r="P4" s="11"/>
      <c r="Q4" s="18"/>
      <c r="R4" s="18"/>
      <c r="S4" s="24"/>
      <c r="T4" s="24"/>
      <c r="U4" s="31"/>
      <c r="V4" s="31"/>
      <c r="Y4" s="17"/>
      <c r="Z4" s="17"/>
      <c r="AG4" s="34"/>
      <c r="AH4" s="34"/>
    </row>
    <row r="5" spans="1:34" ht="16.5" customHeight="1" thickBot="1">
      <c r="A5" s="181" t="s">
        <v>60</v>
      </c>
      <c r="B5" s="182"/>
      <c r="C5" s="185" t="s">
        <v>42</v>
      </c>
      <c r="D5" s="186"/>
      <c r="E5" s="187"/>
      <c r="F5" s="189" t="s">
        <v>43</v>
      </c>
      <c r="G5" s="190"/>
      <c r="H5" s="191"/>
      <c r="I5" s="174" t="s">
        <v>44</v>
      </c>
      <c r="J5" s="175"/>
      <c r="K5" s="176"/>
      <c r="L5" s="177" t="s">
        <v>47</v>
      </c>
      <c r="M5" s="178"/>
      <c r="N5" s="179"/>
      <c r="O5" s="178" t="s">
        <v>35</v>
      </c>
      <c r="P5" s="178"/>
      <c r="Q5" s="178"/>
      <c r="R5" s="178"/>
      <c r="S5" s="178"/>
      <c r="T5" s="178"/>
      <c r="U5" s="178"/>
      <c r="V5" s="188"/>
      <c r="W5" s="177" t="s">
        <v>39</v>
      </c>
      <c r="X5" s="178"/>
      <c r="Y5" s="178"/>
      <c r="Z5" s="178"/>
      <c r="AA5" s="178"/>
      <c r="AB5" s="178"/>
      <c r="AC5" s="178"/>
      <c r="AD5" s="188"/>
      <c r="AE5" s="177" t="s">
        <v>40</v>
      </c>
      <c r="AF5" s="178"/>
      <c r="AG5" s="178"/>
      <c r="AH5" s="178"/>
    </row>
    <row r="6" spans="1:34" ht="45" customHeight="1" thickBot="1">
      <c r="A6" s="183"/>
      <c r="B6" s="184"/>
      <c r="C6" s="105" t="s">
        <v>68</v>
      </c>
      <c r="D6" s="106" t="s">
        <v>67</v>
      </c>
      <c r="E6" s="42" t="s">
        <v>46</v>
      </c>
      <c r="F6" s="105" t="s">
        <v>75</v>
      </c>
      <c r="G6" s="106" t="s">
        <v>67</v>
      </c>
      <c r="H6" s="43" t="s">
        <v>46</v>
      </c>
      <c r="I6" s="105" t="s">
        <v>66</v>
      </c>
      <c r="J6" s="106" t="s">
        <v>67</v>
      </c>
      <c r="K6" s="43" t="s">
        <v>46</v>
      </c>
      <c r="L6" s="105" t="s">
        <v>75</v>
      </c>
      <c r="M6" s="106" t="s">
        <v>70</v>
      </c>
      <c r="N6" s="44" t="s">
        <v>46</v>
      </c>
      <c r="O6" s="61" t="s">
        <v>50</v>
      </c>
      <c r="P6" s="61" t="s">
        <v>51</v>
      </c>
      <c r="Q6" s="37" t="s">
        <v>49</v>
      </c>
      <c r="R6" s="37" t="s">
        <v>48</v>
      </c>
      <c r="S6" s="25" t="s">
        <v>33</v>
      </c>
      <c r="T6" s="26"/>
      <c r="U6" s="32" t="s">
        <v>34</v>
      </c>
      <c r="W6" s="13" t="s">
        <v>36</v>
      </c>
      <c r="X6" s="13"/>
      <c r="Y6" s="19" t="s">
        <v>32</v>
      </c>
      <c r="Z6" s="23"/>
      <c r="AA6" s="14" t="s">
        <v>37</v>
      </c>
      <c r="AB6" s="15"/>
      <c r="AC6" s="16" t="s">
        <v>38</v>
      </c>
      <c r="AE6" s="13" t="s">
        <v>41</v>
      </c>
      <c r="AF6" s="13"/>
      <c r="AG6" s="35" t="s">
        <v>45</v>
      </c>
      <c r="AH6" s="25"/>
    </row>
    <row r="7" spans="1:34" ht="16.5" customHeight="1" thickBot="1">
      <c r="A7" s="36">
        <v>1</v>
      </c>
      <c r="B7" s="52" t="s">
        <v>0</v>
      </c>
      <c r="C7" s="98">
        <f aca="true" t="shared" si="0" ref="C7:J7">SUM(C8:C18)</f>
        <v>4810</v>
      </c>
      <c r="D7" s="99">
        <f t="shared" si="0"/>
        <v>6429.52</v>
      </c>
      <c r="E7" s="53">
        <f>D7/C7%</f>
        <v>133.66985446985447</v>
      </c>
      <c r="F7" s="98">
        <f t="shared" si="0"/>
        <v>3484</v>
      </c>
      <c r="G7" s="99">
        <f t="shared" si="0"/>
        <v>3628.0499999999997</v>
      </c>
      <c r="H7" s="54">
        <f>G7/F7%</f>
        <v>104.13461538461537</v>
      </c>
      <c r="I7" s="98">
        <f t="shared" si="0"/>
        <v>24186.5</v>
      </c>
      <c r="J7" s="99">
        <f t="shared" si="0"/>
        <v>25685.029999999995</v>
      </c>
      <c r="K7" s="53">
        <f>J7/I7%</f>
        <v>106.1957290223885</v>
      </c>
      <c r="L7" s="98">
        <f>SUM(L8:L18)</f>
        <v>32480.5</v>
      </c>
      <c r="M7" s="99">
        <f>SUM(M8:M18)</f>
        <v>35742.6</v>
      </c>
      <c r="N7" s="54">
        <f>M7/L7%</f>
        <v>110.04325672326472</v>
      </c>
      <c r="O7" s="92">
        <f aca="true" t="shared" si="1" ref="O7:AH7">SUM(O8:O18)</f>
        <v>23356</v>
      </c>
      <c r="P7" s="92">
        <f t="shared" si="1"/>
        <v>26138.16</v>
      </c>
      <c r="Q7" s="81">
        <f t="shared" si="1"/>
        <v>2028</v>
      </c>
      <c r="R7" s="81">
        <f t="shared" si="1"/>
        <v>3438.9900000000007</v>
      </c>
      <c r="S7" s="85">
        <f t="shared" si="1"/>
        <v>2083</v>
      </c>
      <c r="T7" s="85">
        <f>SUM(T8:T18)</f>
        <v>2085.1800000000003</v>
      </c>
      <c r="U7" s="89">
        <f t="shared" si="1"/>
        <v>19245</v>
      </c>
      <c r="V7" s="89">
        <f t="shared" si="1"/>
        <v>20613.99</v>
      </c>
      <c r="W7" s="94">
        <f t="shared" si="1"/>
        <v>9124.5</v>
      </c>
      <c r="X7" s="94">
        <f>SUM(X8:X19)</f>
        <v>9604.439999999999</v>
      </c>
      <c r="Y7" s="81">
        <f t="shared" si="1"/>
        <v>2782</v>
      </c>
      <c r="Z7" s="81">
        <f t="shared" si="1"/>
        <v>2990.5300000000007</v>
      </c>
      <c r="AA7" s="94">
        <f t="shared" si="1"/>
        <v>4000</v>
      </c>
      <c r="AB7" s="94">
        <f>SUM(AB8:AB19)</f>
        <v>4114.51</v>
      </c>
      <c r="AC7" s="94">
        <f t="shared" si="1"/>
        <v>941.5</v>
      </c>
      <c r="AD7" s="94">
        <f>SUM(AD8:AD19)</f>
        <v>956.5300000000001</v>
      </c>
      <c r="AE7" s="94">
        <f t="shared" si="1"/>
        <v>1401</v>
      </c>
      <c r="AF7" s="94">
        <f t="shared" si="1"/>
        <v>1542.8700000000001</v>
      </c>
      <c r="AG7" s="85">
        <f t="shared" si="1"/>
        <v>1401</v>
      </c>
      <c r="AH7" s="85">
        <f t="shared" si="1"/>
        <v>1542.8700000000001</v>
      </c>
    </row>
    <row r="8" spans="1:34" ht="15" customHeight="1">
      <c r="A8" s="50">
        <v>2</v>
      </c>
      <c r="B8" s="51" t="s">
        <v>1</v>
      </c>
      <c r="C8" s="100">
        <f>Q8+Y8</f>
        <v>4600</v>
      </c>
      <c r="D8" s="101">
        <f>R8+Z8</f>
        <v>5039.14</v>
      </c>
      <c r="E8" s="55">
        <f>D8/C8%</f>
        <v>109.54652173913044</v>
      </c>
      <c r="F8" s="100">
        <f>S8+AG8</f>
        <v>0</v>
      </c>
      <c r="G8" s="101">
        <f>T8+AH8</f>
        <v>0</v>
      </c>
      <c r="H8" s="56">
        <v>0</v>
      </c>
      <c r="I8" s="100">
        <f>U8+AA8+AC8</f>
        <v>157</v>
      </c>
      <c r="J8" s="101">
        <f>V8+AB8+AD8</f>
        <v>154.76</v>
      </c>
      <c r="K8" s="55">
        <f>J8/I8%</f>
        <v>98.5732484076433</v>
      </c>
      <c r="L8" s="103">
        <f>C8+F8+I8</f>
        <v>4757</v>
      </c>
      <c r="M8" s="104">
        <f>D8+G8+J8</f>
        <v>5193.900000000001</v>
      </c>
      <c r="N8" s="56">
        <f>M8/L8%</f>
        <v>109.18435989068742</v>
      </c>
      <c r="O8" s="93">
        <f>Q8+S8+U8</f>
        <v>2020</v>
      </c>
      <c r="P8" s="93">
        <f>R8+T8+V8</f>
        <v>2411.82</v>
      </c>
      <c r="Q8" s="110">
        <v>1900</v>
      </c>
      <c r="R8" s="82">
        <v>2294.38</v>
      </c>
      <c r="S8" s="87">
        <v>0</v>
      </c>
      <c r="T8" s="87"/>
      <c r="U8" s="96">
        <v>120</v>
      </c>
      <c r="V8" s="90">
        <v>117.44</v>
      </c>
      <c r="W8" s="93">
        <f>Y8+AA8+AC8+AE8</f>
        <v>2737</v>
      </c>
      <c r="X8" s="93">
        <f>Z8+AB8+AD8+AF8</f>
        <v>2782.0800000000004</v>
      </c>
      <c r="Y8" s="95">
        <v>2700</v>
      </c>
      <c r="Z8" s="95">
        <v>2744.76</v>
      </c>
      <c r="AA8" s="96">
        <v>37</v>
      </c>
      <c r="AB8" s="96">
        <v>37.32</v>
      </c>
      <c r="AC8" s="96"/>
      <c r="AD8" s="96"/>
      <c r="AE8" s="93">
        <f>AG8</f>
        <v>0</v>
      </c>
      <c r="AF8" s="93">
        <f>AH8</f>
        <v>0</v>
      </c>
      <c r="AG8" s="97"/>
      <c r="AH8" s="97"/>
    </row>
    <row r="9" spans="1:34" ht="14.25" customHeight="1">
      <c r="A9" s="38">
        <v>3</v>
      </c>
      <c r="B9" s="40" t="s">
        <v>2</v>
      </c>
      <c r="C9" s="100">
        <f>Q9+Y9</f>
        <v>145</v>
      </c>
      <c r="D9" s="101">
        <f aca="true" t="shared" si="2" ref="D9:D19">R9+Z9</f>
        <v>150.99</v>
      </c>
      <c r="E9" s="57">
        <f aca="true" t="shared" si="3" ref="E9:E33">D9/C9%</f>
        <v>104.13103448275864</v>
      </c>
      <c r="F9" s="100">
        <f aca="true" t="shared" si="4" ref="F9:F18">S9+AG9</f>
        <v>3480</v>
      </c>
      <c r="G9" s="101">
        <f aca="true" t="shared" si="5" ref="G9:G19">T9+AH9</f>
        <v>3475.42</v>
      </c>
      <c r="H9" s="58">
        <f aca="true" t="shared" si="6" ref="H9:H34">G9/F9%</f>
        <v>99.86839080459771</v>
      </c>
      <c r="I9" s="100">
        <f aca="true" t="shared" si="7" ref="I9:I18">U9+AA9+AC9</f>
        <v>23460</v>
      </c>
      <c r="J9" s="101">
        <f aca="true" t="shared" si="8" ref="J9:J19">V9+AB9+AD9</f>
        <v>25045.78</v>
      </c>
      <c r="K9" s="57">
        <f aca="true" t="shared" si="9" ref="K9:K34">J9/I9%</f>
        <v>106.75950554134697</v>
      </c>
      <c r="L9" s="103">
        <f aca="true" t="shared" si="10" ref="L9:L18">C9+F9+I9</f>
        <v>27085</v>
      </c>
      <c r="M9" s="104">
        <f aca="true" t="shared" si="11" ref="M9:M19">D9+G9+J9</f>
        <v>28672.19</v>
      </c>
      <c r="N9" s="58">
        <f aca="true" t="shared" si="12" ref="N9:N34">M9/L9%</f>
        <v>105.86003322872438</v>
      </c>
      <c r="O9" s="93">
        <f aca="true" t="shared" si="13" ref="O9:P18">Q9+S9+U9</f>
        <v>20745</v>
      </c>
      <c r="P9" s="93">
        <f t="shared" si="13"/>
        <v>22163.82</v>
      </c>
      <c r="Q9" s="111">
        <v>65</v>
      </c>
      <c r="R9" s="86">
        <v>51.01</v>
      </c>
      <c r="S9" s="113">
        <v>2080</v>
      </c>
      <c r="T9" s="88">
        <v>2082.61</v>
      </c>
      <c r="U9" s="96">
        <v>18600</v>
      </c>
      <c r="V9" s="91">
        <v>20030.2</v>
      </c>
      <c r="W9" s="93">
        <f aca="true" t="shared" si="14" ref="W9:W19">Y9+AA9+AC9+AE9</f>
        <v>6340</v>
      </c>
      <c r="X9" s="93">
        <f aca="true" t="shared" si="15" ref="X9:X19">Z9+AB9+AD9+AF9</f>
        <v>6508.369999999999</v>
      </c>
      <c r="Y9" s="95">
        <v>80</v>
      </c>
      <c r="Z9" s="95">
        <v>99.98</v>
      </c>
      <c r="AA9" s="96">
        <v>3940</v>
      </c>
      <c r="AB9" s="96">
        <v>4074.89</v>
      </c>
      <c r="AC9" s="96">
        <v>920</v>
      </c>
      <c r="AD9" s="96">
        <v>940.69</v>
      </c>
      <c r="AE9" s="93">
        <f aca="true" t="shared" si="16" ref="AE9:AE18">AG9</f>
        <v>1400</v>
      </c>
      <c r="AF9" s="93">
        <f aca="true" t="shared" si="17" ref="AF9:AF18">AH9</f>
        <v>1392.81</v>
      </c>
      <c r="AG9" s="97">
        <v>1400</v>
      </c>
      <c r="AH9" s="97">
        <v>1392.81</v>
      </c>
    </row>
    <row r="10" spans="1:34" ht="15" customHeight="1">
      <c r="A10" s="38">
        <v>4</v>
      </c>
      <c r="B10" s="40" t="s">
        <v>24</v>
      </c>
      <c r="C10" s="100">
        <f aca="true" t="shared" si="18" ref="C10:C18">Q10+Y10</f>
        <v>0</v>
      </c>
      <c r="D10" s="101">
        <f t="shared" si="2"/>
        <v>0</v>
      </c>
      <c r="E10" s="57">
        <v>0</v>
      </c>
      <c r="F10" s="100">
        <f t="shared" si="4"/>
        <v>0</v>
      </c>
      <c r="G10" s="101">
        <f t="shared" si="5"/>
        <v>0</v>
      </c>
      <c r="H10" s="58">
        <v>0</v>
      </c>
      <c r="I10" s="100">
        <f t="shared" si="7"/>
        <v>0</v>
      </c>
      <c r="J10" s="101">
        <f t="shared" si="8"/>
        <v>0</v>
      </c>
      <c r="K10" s="57">
        <v>0</v>
      </c>
      <c r="L10" s="103">
        <f t="shared" si="10"/>
        <v>0</v>
      </c>
      <c r="M10" s="104">
        <f t="shared" si="11"/>
        <v>0</v>
      </c>
      <c r="N10" s="58">
        <v>0</v>
      </c>
      <c r="O10" s="93">
        <f t="shared" si="13"/>
        <v>0</v>
      </c>
      <c r="P10" s="93">
        <f t="shared" si="13"/>
        <v>0</v>
      </c>
      <c r="Q10" s="111"/>
      <c r="R10" s="86"/>
      <c r="S10" s="113"/>
      <c r="T10" s="88"/>
      <c r="U10" s="96"/>
      <c r="V10" s="91"/>
      <c r="W10" s="93">
        <f t="shared" si="14"/>
        <v>0</v>
      </c>
      <c r="X10" s="93">
        <f t="shared" si="15"/>
        <v>0</v>
      </c>
      <c r="Y10" s="95"/>
      <c r="Z10" s="95"/>
      <c r="AA10" s="96"/>
      <c r="AB10" s="96"/>
      <c r="AC10" s="96"/>
      <c r="AD10" s="96"/>
      <c r="AE10" s="93">
        <f t="shared" si="16"/>
        <v>0</v>
      </c>
      <c r="AF10" s="93">
        <f t="shared" si="17"/>
        <v>0</v>
      </c>
      <c r="AG10" s="97"/>
      <c r="AH10" s="97"/>
    </row>
    <row r="11" spans="1:34" ht="12.75">
      <c r="A11" s="38">
        <v>5</v>
      </c>
      <c r="B11" s="40" t="s">
        <v>31</v>
      </c>
      <c r="C11" s="100">
        <f t="shared" si="18"/>
        <v>0</v>
      </c>
      <c r="D11" s="101">
        <f t="shared" si="2"/>
        <v>0</v>
      </c>
      <c r="E11" s="57">
        <v>0</v>
      </c>
      <c r="F11" s="100">
        <f t="shared" si="4"/>
        <v>0</v>
      </c>
      <c r="G11" s="101">
        <f t="shared" si="5"/>
        <v>0</v>
      </c>
      <c r="H11" s="58">
        <v>0</v>
      </c>
      <c r="I11" s="100">
        <f t="shared" si="7"/>
        <v>0</v>
      </c>
      <c r="J11" s="101">
        <f t="shared" si="8"/>
        <v>0</v>
      </c>
      <c r="K11" s="57">
        <v>0</v>
      </c>
      <c r="L11" s="103">
        <f t="shared" si="10"/>
        <v>0</v>
      </c>
      <c r="M11" s="104">
        <f t="shared" si="11"/>
        <v>0</v>
      </c>
      <c r="N11" s="58">
        <v>0</v>
      </c>
      <c r="O11" s="93">
        <f t="shared" si="13"/>
        <v>0</v>
      </c>
      <c r="P11" s="93">
        <f t="shared" si="13"/>
        <v>0</v>
      </c>
      <c r="Q11" s="111"/>
      <c r="R11" s="86"/>
      <c r="S11" s="113"/>
      <c r="T11" s="88"/>
      <c r="U11" s="96"/>
      <c r="V11" s="91"/>
      <c r="W11" s="93">
        <f t="shared" si="14"/>
        <v>0</v>
      </c>
      <c r="X11" s="93">
        <f t="shared" si="15"/>
        <v>0</v>
      </c>
      <c r="Y11" s="95"/>
      <c r="Z11" s="95"/>
      <c r="AA11" s="96"/>
      <c r="AB11" s="96"/>
      <c r="AC11" s="96"/>
      <c r="AD11" s="96"/>
      <c r="AE11" s="93">
        <f t="shared" si="16"/>
        <v>0</v>
      </c>
      <c r="AF11" s="93">
        <f t="shared" si="17"/>
        <v>0</v>
      </c>
      <c r="AG11" s="97"/>
      <c r="AH11" s="97"/>
    </row>
    <row r="12" spans="1:34" ht="12.75">
      <c r="A12" s="38">
        <v>6</v>
      </c>
      <c r="B12" s="40" t="s">
        <v>3</v>
      </c>
      <c r="C12" s="100">
        <f t="shared" si="18"/>
        <v>9</v>
      </c>
      <c r="D12" s="101">
        <f t="shared" si="2"/>
        <v>21.12</v>
      </c>
      <c r="E12" s="57">
        <f t="shared" si="3"/>
        <v>234.66666666666669</v>
      </c>
      <c r="F12" s="100">
        <f t="shared" si="4"/>
        <v>4</v>
      </c>
      <c r="G12" s="101">
        <f t="shared" si="5"/>
        <v>4.72</v>
      </c>
      <c r="H12" s="58">
        <f t="shared" si="6"/>
        <v>117.99999999999999</v>
      </c>
      <c r="I12" s="100">
        <f t="shared" si="7"/>
        <v>9.5</v>
      </c>
      <c r="J12" s="101">
        <f t="shared" si="8"/>
        <v>15.819999999999999</v>
      </c>
      <c r="K12" s="57">
        <f t="shared" si="9"/>
        <v>166.52631578947367</v>
      </c>
      <c r="L12" s="103">
        <f t="shared" si="10"/>
        <v>22.5</v>
      </c>
      <c r="M12" s="104">
        <f t="shared" si="11"/>
        <v>41.66</v>
      </c>
      <c r="N12" s="58">
        <f t="shared" si="12"/>
        <v>185.15555555555554</v>
      </c>
      <c r="O12" s="93">
        <f t="shared" si="13"/>
        <v>16</v>
      </c>
      <c r="P12" s="93">
        <f t="shared" si="13"/>
        <v>31.11</v>
      </c>
      <c r="Q12" s="111">
        <v>8</v>
      </c>
      <c r="R12" s="86">
        <v>17.84</v>
      </c>
      <c r="S12" s="113">
        <v>3</v>
      </c>
      <c r="T12" s="88">
        <v>2.57</v>
      </c>
      <c r="U12" s="96">
        <v>5</v>
      </c>
      <c r="V12" s="91">
        <v>10.7</v>
      </c>
      <c r="W12" s="93">
        <f t="shared" si="14"/>
        <v>6.5</v>
      </c>
      <c r="X12" s="93">
        <f t="shared" si="15"/>
        <v>10.55</v>
      </c>
      <c r="Y12" s="95">
        <v>1</v>
      </c>
      <c r="Z12" s="95">
        <v>3.28</v>
      </c>
      <c r="AA12" s="96">
        <v>3</v>
      </c>
      <c r="AB12" s="96">
        <v>2.38</v>
      </c>
      <c r="AC12" s="96">
        <v>1.5</v>
      </c>
      <c r="AD12" s="96">
        <v>2.74</v>
      </c>
      <c r="AE12" s="93">
        <f t="shared" si="16"/>
        <v>1</v>
      </c>
      <c r="AF12" s="93">
        <f t="shared" si="17"/>
        <v>2.15</v>
      </c>
      <c r="AG12" s="97">
        <v>1</v>
      </c>
      <c r="AH12" s="97">
        <v>2.15</v>
      </c>
    </row>
    <row r="13" spans="1:34" ht="12.75">
      <c r="A13" s="38">
        <v>7</v>
      </c>
      <c r="B13" s="40" t="s">
        <v>4</v>
      </c>
      <c r="C13" s="100">
        <f t="shared" si="18"/>
        <v>51</v>
      </c>
      <c r="D13" s="101">
        <f t="shared" si="2"/>
        <v>1075.19</v>
      </c>
      <c r="E13" s="57">
        <f t="shared" si="3"/>
        <v>2108.21568627451</v>
      </c>
      <c r="F13" s="100">
        <f t="shared" si="4"/>
        <v>0</v>
      </c>
      <c r="G13" s="101">
        <f t="shared" si="5"/>
        <v>0</v>
      </c>
      <c r="H13" s="58">
        <v>0</v>
      </c>
      <c r="I13" s="100">
        <f t="shared" si="7"/>
        <v>535</v>
      </c>
      <c r="J13" s="101">
        <f t="shared" si="8"/>
        <v>426.68999999999994</v>
      </c>
      <c r="K13" s="57">
        <f t="shared" si="9"/>
        <v>79.75514018691588</v>
      </c>
      <c r="L13" s="103">
        <f t="shared" si="10"/>
        <v>586</v>
      </c>
      <c r="M13" s="104">
        <f t="shared" si="11"/>
        <v>1501.88</v>
      </c>
      <c r="N13" s="58">
        <f t="shared" si="12"/>
        <v>256.2935153583618</v>
      </c>
      <c r="O13" s="93">
        <f t="shared" si="13"/>
        <v>550</v>
      </c>
      <c r="P13" s="93">
        <f t="shared" si="13"/>
        <v>1501.44</v>
      </c>
      <c r="Q13" s="111">
        <v>50</v>
      </c>
      <c r="R13" s="86">
        <v>1075.17</v>
      </c>
      <c r="S13" s="88">
        <v>0</v>
      </c>
      <c r="T13" s="88"/>
      <c r="U13" s="96">
        <v>500</v>
      </c>
      <c r="V13" s="91">
        <v>426.27</v>
      </c>
      <c r="W13" s="93">
        <f t="shared" si="14"/>
        <v>36</v>
      </c>
      <c r="X13" s="93">
        <f t="shared" si="15"/>
        <v>0.43999999999999995</v>
      </c>
      <c r="Y13" s="95">
        <v>1</v>
      </c>
      <c r="Z13" s="95">
        <v>0.02</v>
      </c>
      <c r="AA13" s="96">
        <v>15</v>
      </c>
      <c r="AB13" s="96">
        <v>0.21</v>
      </c>
      <c r="AC13" s="96">
        <v>20</v>
      </c>
      <c r="AD13" s="96">
        <v>0.21</v>
      </c>
      <c r="AE13" s="93">
        <f t="shared" si="16"/>
        <v>0</v>
      </c>
      <c r="AF13" s="93">
        <f t="shared" si="17"/>
        <v>0</v>
      </c>
      <c r="AG13" s="97"/>
      <c r="AH13" s="97"/>
    </row>
    <row r="14" spans="1:34" ht="12.75">
      <c r="A14" s="39">
        <v>8</v>
      </c>
      <c r="B14" s="40" t="s">
        <v>58</v>
      </c>
      <c r="C14" s="100">
        <f t="shared" si="18"/>
        <v>0</v>
      </c>
      <c r="D14" s="101">
        <f t="shared" si="2"/>
        <v>0</v>
      </c>
      <c r="E14" s="57">
        <v>0</v>
      </c>
      <c r="F14" s="100">
        <f t="shared" si="4"/>
        <v>0</v>
      </c>
      <c r="G14" s="101">
        <f t="shared" si="5"/>
        <v>0</v>
      </c>
      <c r="H14" s="58">
        <v>0</v>
      </c>
      <c r="I14" s="100">
        <f t="shared" si="7"/>
        <v>0</v>
      </c>
      <c r="J14" s="101">
        <f t="shared" si="8"/>
        <v>0</v>
      </c>
      <c r="K14" s="57">
        <v>0</v>
      </c>
      <c r="L14" s="103">
        <f t="shared" si="10"/>
        <v>0</v>
      </c>
      <c r="M14" s="104">
        <f t="shared" si="11"/>
        <v>0</v>
      </c>
      <c r="N14" s="58">
        <v>0</v>
      </c>
      <c r="O14" s="93">
        <f t="shared" si="13"/>
        <v>0</v>
      </c>
      <c r="P14" s="93">
        <f t="shared" si="13"/>
        <v>0</v>
      </c>
      <c r="Q14" s="111"/>
      <c r="R14" s="86"/>
      <c r="S14" s="88">
        <v>0</v>
      </c>
      <c r="T14" s="88"/>
      <c r="U14" s="96"/>
      <c r="V14" s="91"/>
      <c r="W14" s="93">
        <f t="shared" si="14"/>
        <v>0</v>
      </c>
      <c r="X14" s="93">
        <f t="shared" si="15"/>
        <v>0</v>
      </c>
      <c r="Y14" s="95"/>
      <c r="Z14" s="95"/>
      <c r="AA14" s="96"/>
      <c r="AB14" s="96"/>
      <c r="AC14" s="96"/>
      <c r="AD14" s="96"/>
      <c r="AE14" s="93">
        <f t="shared" si="16"/>
        <v>0</v>
      </c>
      <c r="AF14" s="93">
        <f t="shared" si="17"/>
        <v>0</v>
      </c>
      <c r="AG14" s="97"/>
      <c r="AH14" s="97"/>
    </row>
    <row r="15" spans="1:34" ht="13.5" customHeight="1">
      <c r="A15" s="39">
        <v>9</v>
      </c>
      <c r="B15" s="40" t="s">
        <v>25</v>
      </c>
      <c r="C15" s="100">
        <f t="shared" si="18"/>
        <v>0</v>
      </c>
      <c r="D15" s="101">
        <f t="shared" si="2"/>
        <v>0</v>
      </c>
      <c r="E15" s="57">
        <v>0</v>
      </c>
      <c r="F15" s="100">
        <f t="shared" si="4"/>
        <v>0</v>
      </c>
      <c r="G15" s="101">
        <f t="shared" si="5"/>
        <v>0</v>
      </c>
      <c r="H15" s="58">
        <v>0</v>
      </c>
      <c r="I15" s="100">
        <f t="shared" si="7"/>
        <v>0</v>
      </c>
      <c r="J15" s="101">
        <f t="shared" si="8"/>
        <v>0</v>
      </c>
      <c r="K15" s="57">
        <v>0</v>
      </c>
      <c r="L15" s="103">
        <f t="shared" si="10"/>
        <v>0</v>
      </c>
      <c r="M15" s="104">
        <f t="shared" si="11"/>
        <v>0</v>
      </c>
      <c r="N15" s="58">
        <v>0</v>
      </c>
      <c r="O15" s="93">
        <f t="shared" si="13"/>
        <v>0</v>
      </c>
      <c r="P15" s="93">
        <f t="shared" si="13"/>
        <v>0</v>
      </c>
      <c r="Q15" s="111"/>
      <c r="R15" s="86"/>
      <c r="S15" s="88">
        <v>0</v>
      </c>
      <c r="T15" s="88"/>
      <c r="U15" s="96"/>
      <c r="V15" s="91"/>
      <c r="W15" s="93">
        <f t="shared" si="14"/>
        <v>0</v>
      </c>
      <c r="X15" s="93">
        <f t="shared" si="15"/>
        <v>0</v>
      </c>
      <c r="Y15" s="95"/>
      <c r="Z15" s="95"/>
      <c r="AA15" s="96"/>
      <c r="AB15" s="96"/>
      <c r="AC15" s="96"/>
      <c r="AD15" s="96"/>
      <c r="AE15" s="93">
        <f t="shared" si="16"/>
        <v>0</v>
      </c>
      <c r="AF15" s="93">
        <f t="shared" si="17"/>
        <v>0</v>
      </c>
      <c r="AG15" s="97"/>
      <c r="AH15" s="97"/>
    </row>
    <row r="16" spans="1:34" ht="14.25" customHeight="1">
      <c r="A16" s="39">
        <v>10</v>
      </c>
      <c r="B16" s="40" t="s">
        <v>26</v>
      </c>
      <c r="C16" s="100">
        <f t="shared" si="18"/>
        <v>0</v>
      </c>
      <c r="D16" s="101">
        <f t="shared" si="2"/>
        <v>0</v>
      </c>
      <c r="E16" s="57">
        <v>0</v>
      </c>
      <c r="F16" s="100">
        <f t="shared" si="4"/>
        <v>0</v>
      </c>
      <c r="G16" s="101">
        <f t="shared" si="5"/>
        <v>0</v>
      </c>
      <c r="H16" s="58">
        <v>0</v>
      </c>
      <c r="I16" s="100">
        <f t="shared" si="7"/>
        <v>0</v>
      </c>
      <c r="J16" s="101">
        <f t="shared" si="8"/>
        <v>0</v>
      </c>
      <c r="K16" s="57">
        <v>0</v>
      </c>
      <c r="L16" s="103">
        <f t="shared" si="10"/>
        <v>0</v>
      </c>
      <c r="M16" s="104">
        <f t="shared" si="11"/>
        <v>0</v>
      </c>
      <c r="N16" s="58">
        <v>0</v>
      </c>
      <c r="O16" s="93">
        <f t="shared" si="13"/>
        <v>0</v>
      </c>
      <c r="P16" s="93">
        <f t="shared" si="13"/>
        <v>0</v>
      </c>
      <c r="Q16" s="111"/>
      <c r="R16" s="86"/>
      <c r="S16" s="88">
        <v>0</v>
      </c>
      <c r="T16" s="88"/>
      <c r="U16" s="96"/>
      <c r="V16" s="91"/>
      <c r="W16" s="93">
        <f t="shared" si="14"/>
        <v>0</v>
      </c>
      <c r="X16" s="93">
        <f t="shared" si="15"/>
        <v>0</v>
      </c>
      <c r="Y16" s="95"/>
      <c r="Z16" s="95"/>
      <c r="AA16" s="96"/>
      <c r="AB16" s="96"/>
      <c r="AC16" s="96"/>
      <c r="AD16" s="96"/>
      <c r="AE16" s="93">
        <f t="shared" si="16"/>
        <v>0</v>
      </c>
      <c r="AF16" s="93">
        <f t="shared" si="17"/>
        <v>0</v>
      </c>
      <c r="AG16" s="97"/>
      <c r="AH16" s="97"/>
    </row>
    <row r="17" spans="1:34" ht="12.75">
      <c r="A17" s="38">
        <v>11</v>
      </c>
      <c r="B17" s="41" t="s">
        <v>27</v>
      </c>
      <c r="C17" s="100">
        <f t="shared" si="18"/>
        <v>0</v>
      </c>
      <c r="D17" s="101">
        <f t="shared" si="2"/>
        <v>0</v>
      </c>
      <c r="E17" s="57">
        <v>0</v>
      </c>
      <c r="F17" s="100">
        <f t="shared" si="4"/>
        <v>0</v>
      </c>
      <c r="G17" s="101">
        <f t="shared" si="5"/>
        <v>0</v>
      </c>
      <c r="H17" s="58">
        <v>0</v>
      </c>
      <c r="I17" s="100">
        <f t="shared" si="7"/>
        <v>0</v>
      </c>
      <c r="J17" s="101">
        <f t="shared" si="8"/>
        <v>0</v>
      </c>
      <c r="K17" s="57">
        <v>0</v>
      </c>
      <c r="L17" s="103">
        <f t="shared" si="10"/>
        <v>0</v>
      </c>
      <c r="M17" s="104">
        <f t="shared" si="11"/>
        <v>0</v>
      </c>
      <c r="N17" s="58">
        <v>0</v>
      </c>
      <c r="O17" s="93">
        <f t="shared" si="13"/>
        <v>0</v>
      </c>
      <c r="P17" s="93">
        <f t="shared" si="13"/>
        <v>0</v>
      </c>
      <c r="Q17" s="111"/>
      <c r="R17" s="86"/>
      <c r="S17" s="88">
        <v>0</v>
      </c>
      <c r="T17" s="88"/>
      <c r="U17" s="96"/>
      <c r="V17" s="91"/>
      <c r="W17" s="93">
        <f t="shared" si="14"/>
        <v>0</v>
      </c>
      <c r="X17" s="93">
        <f t="shared" si="15"/>
        <v>0</v>
      </c>
      <c r="Y17" s="95"/>
      <c r="Z17" s="95"/>
      <c r="AA17" s="96"/>
      <c r="AB17" s="96"/>
      <c r="AC17" s="96">
        <v>0</v>
      </c>
      <c r="AD17" s="96"/>
      <c r="AE17" s="93">
        <f t="shared" si="16"/>
        <v>0</v>
      </c>
      <c r="AF17" s="93">
        <f t="shared" si="17"/>
        <v>0</v>
      </c>
      <c r="AG17" s="97"/>
      <c r="AH17" s="97"/>
    </row>
    <row r="18" spans="1:34" ht="12.75">
      <c r="A18" s="38">
        <v>12</v>
      </c>
      <c r="B18" s="41" t="s">
        <v>5</v>
      </c>
      <c r="C18" s="100">
        <f t="shared" si="18"/>
        <v>5</v>
      </c>
      <c r="D18" s="101">
        <f t="shared" si="2"/>
        <v>143.08</v>
      </c>
      <c r="E18" s="57">
        <f t="shared" si="3"/>
        <v>2861.6</v>
      </c>
      <c r="F18" s="100">
        <f t="shared" si="4"/>
        <v>0</v>
      </c>
      <c r="G18" s="101">
        <f t="shared" si="5"/>
        <v>147.91</v>
      </c>
      <c r="H18" s="58">
        <v>0</v>
      </c>
      <c r="I18" s="100">
        <f t="shared" si="7"/>
        <v>25</v>
      </c>
      <c r="J18" s="101">
        <f t="shared" si="8"/>
        <v>41.980000000000004</v>
      </c>
      <c r="K18" s="57">
        <f t="shared" si="9"/>
        <v>167.92000000000002</v>
      </c>
      <c r="L18" s="103">
        <f t="shared" si="10"/>
        <v>30</v>
      </c>
      <c r="M18" s="104">
        <f t="shared" si="11"/>
        <v>332.97</v>
      </c>
      <c r="N18" s="58">
        <f t="shared" si="12"/>
        <v>1109.9</v>
      </c>
      <c r="O18" s="93">
        <f t="shared" si="13"/>
        <v>25</v>
      </c>
      <c r="P18" s="93">
        <f t="shared" si="13"/>
        <v>29.97</v>
      </c>
      <c r="Q18" s="112">
        <v>5</v>
      </c>
      <c r="R18" s="86">
        <v>0.59</v>
      </c>
      <c r="S18" s="88">
        <v>0</v>
      </c>
      <c r="T18" s="88"/>
      <c r="U18" s="96">
        <v>20</v>
      </c>
      <c r="V18" s="91">
        <v>29.38</v>
      </c>
      <c r="W18" s="93">
        <f t="shared" si="14"/>
        <v>5</v>
      </c>
      <c r="X18" s="93">
        <f t="shared" si="15"/>
        <v>303</v>
      </c>
      <c r="Y18" s="95"/>
      <c r="Z18" s="95">
        <v>142.49</v>
      </c>
      <c r="AA18" s="96">
        <v>5</v>
      </c>
      <c r="AB18" s="96">
        <v>-0.29</v>
      </c>
      <c r="AC18" s="96"/>
      <c r="AD18" s="96">
        <v>12.89</v>
      </c>
      <c r="AE18" s="93">
        <f t="shared" si="16"/>
        <v>0</v>
      </c>
      <c r="AF18" s="93">
        <f t="shared" si="17"/>
        <v>147.91</v>
      </c>
      <c r="AG18" s="97"/>
      <c r="AH18" s="97">
        <v>147.91</v>
      </c>
    </row>
    <row r="19" spans="1:34" ht="13.5" thickBot="1">
      <c r="A19" s="72" t="s">
        <v>64</v>
      </c>
      <c r="B19" s="73" t="s">
        <v>65</v>
      </c>
      <c r="C19" s="100">
        <v>0</v>
      </c>
      <c r="D19" s="101">
        <f t="shared" si="2"/>
        <v>0</v>
      </c>
      <c r="E19" s="74">
        <v>0</v>
      </c>
      <c r="F19" s="100">
        <v>0</v>
      </c>
      <c r="G19" s="101">
        <f t="shared" si="5"/>
        <v>0</v>
      </c>
      <c r="H19" s="75">
        <v>0</v>
      </c>
      <c r="I19" s="100">
        <v>0</v>
      </c>
      <c r="J19" s="101">
        <f t="shared" si="8"/>
        <v>0</v>
      </c>
      <c r="K19" s="74">
        <v>0</v>
      </c>
      <c r="L19" s="103">
        <f>C19+F19+I19</f>
        <v>0</v>
      </c>
      <c r="M19" s="104">
        <f t="shared" si="11"/>
        <v>0</v>
      </c>
      <c r="N19" s="75">
        <v>0</v>
      </c>
      <c r="O19" s="93"/>
      <c r="P19" s="93"/>
      <c r="Q19" s="76"/>
      <c r="R19" s="83"/>
      <c r="S19" s="77"/>
      <c r="T19" s="27"/>
      <c r="U19" s="78"/>
      <c r="V19" s="79"/>
      <c r="W19" s="93">
        <f t="shared" si="14"/>
        <v>0</v>
      </c>
      <c r="X19" s="93">
        <f t="shared" si="15"/>
        <v>0</v>
      </c>
      <c r="Y19" s="95"/>
      <c r="Z19" s="95"/>
      <c r="AA19" s="96"/>
      <c r="AB19" s="96"/>
      <c r="AC19" s="96"/>
      <c r="AD19" s="96"/>
      <c r="AE19" s="93"/>
      <c r="AF19" s="93"/>
      <c r="AG19" s="97"/>
      <c r="AH19" s="97"/>
    </row>
    <row r="20" spans="1:34" ht="13.5" thickBot="1">
      <c r="A20" s="36">
        <v>13</v>
      </c>
      <c r="B20" s="49" t="s">
        <v>6</v>
      </c>
      <c r="C20" s="98">
        <f>SUM(C21:C40)</f>
        <v>4511.5</v>
      </c>
      <c r="D20" s="99">
        <f>SUM(D21:D40)</f>
        <v>4364.7300000000005</v>
      </c>
      <c r="E20" s="53">
        <f t="shared" si="3"/>
        <v>96.74675828438436</v>
      </c>
      <c r="F20" s="98">
        <f>SUM(F21:F40)</f>
        <v>2320</v>
      </c>
      <c r="G20" s="99">
        <f>SUM(G21:G40)</f>
        <v>1755.7200000000003</v>
      </c>
      <c r="H20" s="54">
        <f t="shared" si="6"/>
        <v>75.67758620689656</v>
      </c>
      <c r="I20" s="98">
        <f>SUM(I21:I40)</f>
        <v>16419</v>
      </c>
      <c r="J20" s="99">
        <f>SUM(J21:J40)</f>
        <v>14575.460000000003</v>
      </c>
      <c r="K20" s="53">
        <f t="shared" si="9"/>
        <v>88.77191059138805</v>
      </c>
      <c r="L20" s="98">
        <f>SUM(L21:L40)</f>
        <v>23250.5</v>
      </c>
      <c r="M20" s="99">
        <f>SUM(M21:M40)</f>
        <v>20695.91</v>
      </c>
      <c r="N20" s="54">
        <f t="shared" si="12"/>
        <v>89.01275241392658</v>
      </c>
      <c r="O20" s="92">
        <f aca="true" t="shared" si="19" ref="O20:AH20">SUM(O21:O40)</f>
        <v>13521.5</v>
      </c>
      <c r="P20" s="92">
        <f t="shared" si="19"/>
        <v>12730.4</v>
      </c>
      <c r="Q20" s="81">
        <f t="shared" si="19"/>
        <v>1434.5</v>
      </c>
      <c r="R20" s="81">
        <f t="shared" si="19"/>
        <v>1817.03</v>
      </c>
      <c r="S20" s="85">
        <f t="shared" si="19"/>
        <v>486</v>
      </c>
      <c r="T20" s="85">
        <f t="shared" si="19"/>
        <v>449.04</v>
      </c>
      <c r="U20" s="89">
        <f t="shared" si="19"/>
        <v>11601</v>
      </c>
      <c r="V20" s="89">
        <f t="shared" si="19"/>
        <v>10464.33</v>
      </c>
      <c r="W20" s="94">
        <f t="shared" si="19"/>
        <v>9729</v>
      </c>
      <c r="X20" s="94">
        <f t="shared" si="19"/>
        <v>7965.51</v>
      </c>
      <c r="Y20" s="81">
        <f t="shared" si="19"/>
        <v>3077</v>
      </c>
      <c r="Z20" s="81">
        <f t="shared" si="19"/>
        <v>2547.7</v>
      </c>
      <c r="AA20" s="94">
        <f t="shared" si="19"/>
        <v>3246</v>
      </c>
      <c r="AB20" s="94">
        <f t="shared" si="19"/>
        <v>2506.36</v>
      </c>
      <c r="AC20" s="94">
        <f t="shared" si="19"/>
        <v>1572</v>
      </c>
      <c r="AD20" s="94">
        <f t="shared" si="19"/>
        <v>1604.77</v>
      </c>
      <c r="AE20" s="94">
        <f t="shared" si="19"/>
        <v>1834</v>
      </c>
      <c r="AF20" s="94">
        <f t="shared" si="19"/>
        <v>1306.68</v>
      </c>
      <c r="AG20" s="85">
        <f t="shared" si="19"/>
        <v>1834</v>
      </c>
      <c r="AH20" s="85">
        <f t="shared" si="19"/>
        <v>1306.68</v>
      </c>
    </row>
    <row r="21" spans="1:34" ht="12.75">
      <c r="A21" s="48">
        <v>14</v>
      </c>
      <c r="B21" s="40" t="s">
        <v>7</v>
      </c>
      <c r="C21" s="100">
        <f>Q21+Y21</f>
        <v>13</v>
      </c>
      <c r="D21" s="101">
        <f>R21+Z21</f>
        <v>8.51</v>
      </c>
      <c r="E21" s="55">
        <f t="shared" si="3"/>
        <v>65.46153846153845</v>
      </c>
      <c r="F21" s="100">
        <f>S21+AG21</f>
        <v>115</v>
      </c>
      <c r="G21" s="101">
        <f>T21+AH21</f>
        <v>114.63</v>
      </c>
      <c r="H21" s="58">
        <f t="shared" si="6"/>
        <v>99.67826086956522</v>
      </c>
      <c r="I21" s="100">
        <f>U21+AA21+AC21</f>
        <v>115</v>
      </c>
      <c r="J21" s="101">
        <f>V21+AB21+AD21</f>
        <v>104.24000000000001</v>
      </c>
      <c r="K21" s="55">
        <f t="shared" si="9"/>
        <v>90.64347826086959</v>
      </c>
      <c r="L21" s="103">
        <f>C21+F21+I21</f>
        <v>243</v>
      </c>
      <c r="M21" s="104">
        <f>D21+G21+J21</f>
        <v>227.38</v>
      </c>
      <c r="N21" s="56">
        <f t="shared" si="12"/>
        <v>93.57201646090535</v>
      </c>
      <c r="O21" s="93">
        <f>Q21+S21+U21</f>
        <v>20</v>
      </c>
      <c r="P21" s="93">
        <f>R21+T21+V21</f>
        <v>17.29</v>
      </c>
      <c r="Q21" s="95"/>
      <c r="R21" s="84"/>
      <c r="S21" s="113"/>
      <c r="T21" s="88"/>
      <c r="U21" s="96">
        <v>20</v>
      </c>
      <c r="V21" s="91">
        <v>17.29</v>
      </c>
      <c r="W21" s="93">
        <f>Y21+AA21+AC21+AE21</f>
        <v>223</v>
      </c>
      <c r="X21" s="93">
        <f>Z21+AB21+AD21+AF21</f>
        <v>210.09</v>
      </c>
      <c r="Y21" s="95">
        <v>13</v>
      </c>
      <c r="Z21" s="95">
        <v>8.51</v>
      </c>
      <c r="AA21" s="96">
        <v>35</v>
      </c>
      <c r="AB21" s="96">
        <v>27.64</v>
      </c>
      <c r="AC21" s="96">
        <v>60</v>
      </c>
      <c r="AD21" s="96">
        <v>59.31</v>
      </c>
      <c r="AE21" s="93">
        <f>AG21</f>
        <v>115</v>
      </c>
      <c r="AF21" s="93">
        <f>AH21</f>
        <v>114.63</v>
      </c>
      <c r="AG21" s="97">
        <v>115</v>
      </c>
      <c r="AH21" s="97">
        <v>114.63</v>
      </c>
    </row>
    <row r="22" spans="1:34" ht="12.75">
      <c r="A22" s="39">
        <v>15</v>
      </c>
      <c r="B22" s="40" t="s">
        <v>8</v>
      </c>
      <c r="C22" s="100">
        <f aca="true" t="shared" si="20" ref="C22:C40">Q22+Y22</f>
        <v>1405</v>
      </c>
      <c r="D22" s="101">
        <f aca="true" t="shared" si="21" ref="D22:D40">R22+Z22</f>
        <v>921.06</v>
      </c>
      <c r="E22" s="57">
        <f t="shared" si="3"/>
        <v>65.55587188612098</v>
      </c>
      <c r="F22" s="100">
        <f aca="true" t="shared" si="22" ref="F22:F40">S22+AG22</f>
        <v>605</v>
      </c>
      <c r="G22" s="101">
        <f aca="true" t="shared" si="23" ref="G22:G40">T22+AH22</f>
        <v>183.59</v>
      </c>
      <c r="H22" s="58">
        <f t="shared" si="6"/>
        <v>30.345454545454547</v>
      </c>
      <c r="I22" s="100">
        <f aca="true" t="shared" si="24" ref="I22:I40">U22+AA22+AC22</f>
        <v>5620</v>
      </c>
      <c r="J22" s="101">
        <f aca="true" t="shared" si="25" ref="J22:J40">V22+AB22+AD22</f>
        <v>3670.19</v>
      </c>
      <c r="K22" s="57">
        <f t="shared" si="9"/>
        <v>65.305871886121</v>
      </c>
      <c r="L22" s="103">
        <f aca="true" t="shared" si="26" ref="L22:L40">C22+F22+I22</f>
        <v>7630</v>
      </c>
      <c r="M22" s="104">
        <f aca="true" t="shared" si="27" ref="M22:M40">D22+G22+J22</f>
        <v>4774.84</v>
      </c>
      <c r="N22" s="58">
        <f t="shared" si="12"/>
        <v>62.57981651376147</v>
      </c>
      <c r="O22" s="93">
        <f aca="true" t="shared" si="28" ref="O22:P40">Q22+S22+U22</f>
        <v>4740</v>
      </c>
      <c r="P22" s="93">
        <f t="shared" si="28"/>
        <v>3457.9</v>
      </c>
      <c r="Q22" s="95">
        <v>390</v>
      </c>
      <c r="R22" s="84">
        <v>339.09</v>
      </c>
      <c r="S22" s="113">
        <v>110</v>
      </c>
      <c r="T22" s="167">
        <v>83.22</v>
      </c>
      <c r="U22" s="96">
        <v>4240</v>
      </c>
      <c r="V22" s="91">
        <v>3035.59</v>
      </c>
      <c r="W22" s="93">
        <f aca="true" t="shared" si="29" ref="W22:W40">Y22+AA22+AC22+AE22</f>
        <v>2890</v>
      </c>
      <c r="X22" s="93">
        <f aca="true" t="shared" si="30" ref="X22:X40">Z22+AB22+AD22+AF22</f>
        <v>1316.94</v>
      </c>
      <c r="Y22" s="95">
        <v>1015</v>
      </c>
      <c r="Z22" s="95">
        <v>581.97</v>
      </c>
      <c r="AA22" s="96">
        <v>1210</v>
      </c>
      <c r="AB22" s="96">
        <v>621.95</v>
      </c>
      <c r="AC22" s="96">
        <v>170</v>
      </c>
      <c r="AD22" s="96">
        <v>12.65</v>
      </c>
      <c r="AE22" s="93">
        <f aca="true" t="shared" si="31" ref="AE22:AE40">AG22</f>
        <v>495</v>
      </c>
      <c r="AF22" s="93">
        <f aca="true" t="shared" si="32" ref="AF22:AF40">AH22</f>
        <v>100.37</v>
      </c>
      <c r="AG22" s="97">
        <v>495</v>
      </c>
      <c r="AH22" s="97">
        <v>100.37</v>
      </c>
    </row>
    <row r="23" spans="1:34" ht="12.75">
      <c r="A23" s="39">
        <v>16</v>
      </c>
      <c r="B23" s="40" t="s">
        <v>9</v>
      </c>
      <c r="C23" s="100">
        <f t="shared" si="20"/>
        <v>0</v>
      </c>
      <c r="D23" s="101">
        <f t="shared" si="21"/>
        <v>0</v>
      </c>
      <c r="E23" s="57">
        <v>0</v>
      </c>
      <c r="F23" s="100">
        <f t="shared" si="22"/>
        <v>0</v>
      </c>
      <c r="G23" s="101">
        <f t="shared" si="23"/>
        <v>0</v>
      </c>
      <c r="H23" s="58">
        <v>0</v>
      </c>
      <c r="I23" s="100">
        <f t="shared" si="24"/>
        <v>0</v>
      </c>
      <c r="J23" s="101">
        <f t="shared" si="25"/>
        <v>0</v>
      </c>
      <c r="K23" s="57">
        <v>0</v>
      </c>
      <c r="L23" s="103">
        <f t="shared" si="26"/>
        <v>0</v>
      </c>
      <c r="M23" s="104">
        <f t="shared" si="27"/>
        <v>0</v>
      </c>
      <c r="N23" s="58">
        <v>0</v>
      </c>
      <c r="O23" s="93">
        <f t="shared" si="28"/>
        <v>0</v>
      </c>
      <c r="P23" s="93">
        <f t="shared" si="28"/>
        <v>0</v>
      </c>
      <c r="Q23" s="95"/>
      <c r="R23" s="84"/>
      <c r="S23" s="113"/>
      <c r="T23" s="88"/>
      <c r="U23" s="96"/>
      <c r="V23" s="91"/>
      <c r="W23" s="93">
        <f t="shared" si="29"/>
        <v>0</v>
      </c>
      <c r="X23" s="93">
        <f t="shared" si="30"/>
        <v>0</v>
      </c>
      <c r="Y23" s="95"/>
      <c r="Z23" s="95"/>
      <c r="AA23" s="96"/>
      <c r="AB23" s="96"/>
      <c r="AC23" s="96"/>
      <c r="AD23" s="96"/>
      <c r="AE23" s="93">
        <f t="shared" si="31"/>
        <v>0</v>
      </c>
      <c r="AF23" s="93">
        <f t="shared" si="32"/>
        <v>0</v>
      </c>
      <c r="AG23" s="97"/>
      <c r="AH23" s="97"/>
    </row>
    <row r="24" spans="1:34" ht="12.75">
      <c r="A24" s="39">
        <v>17</v>
      </c>
      <c r="B24" s="40" t="s">
        <v>23</v>
      </c>
      <c r="C24" s="100">
        <f t="shared" si="20"/>
        <v>15</v>
      </c>
      <c r="D24" s="101">
        <f t="shared" si="21"/>
        <v>4.83</v>
      </c>
      <c r="E24" s="57">
        <f t="shared" si="3"/>
        <v>32.2</v>
      </c>
      <c r="F24" s="100">
        <f t="shared" si="22"/>
        <v>39</v>
      </c>
      <c r="G24" s="101">
        <f t="shared" si="23"/>
        <v>21.76</v>
      </c>
      <c r="H24" s="58">
        <f t="shared" si="6"/>
        <v>55.794871794871796</v>
      </c>
      <c r="I24" s="100">
        <f t="shared" si="24"/>
        <v>248</v>
      </c>
      <c r="J24" s="101">
        <f t="shared" si="25"/>
        <v>190.88</v>
      </c>
      <c r="K24" s="57">
        <f t="shared" si="9"/>
        <v>76.96774193548387</v>
      </c>
      <c r="L24" s="103">
        <f t="shared" si="26"/>
        <v>302</v>
      </c>
      <c r="M24" s="104">
        <f t="shared" si="27"/>
        <v>217.47</v>
      </c>
      <c r="N24" s="58">
        <f t="shared" si="12"/>
        <v>72.00993377483444</v>
      </c>
      <c r="O24" s="93">
        <f t="shared" si="28"/>
        <v>198</v>
      </c>
      <c r="P24" s="93">
        <f t="shared" si="28"/>
        <v>163.22</v>
      </c>
      <c r="Q24" s="95"/>
      <c r="R24" s="84"/>
      <c r="S24" s="113">
        <v>5</v>
      </c>
      <c r="T24" s="88"/>
      <c r="U24" s="96">
        <v>193</v>
      </c>
      <c r="V24" s="91">
        <v>163.22</v>
      </c>
      <c r="W24" s="93">
        <f t="shared" si="29"/>
        <v>104</v>
      </c>
      <c r="X24" s="93">
        <f t="shared" si="30"/>
        <v>54.25</v>
      </c>
      <c r="Y24" s="95">
        <v>15</v>
      </c>
      <c r="Z24" s="95">
        <v>4.83</v>
      </c>
      <c r="AA24" s="96">
        <v>37</v>
      </c>
      <c r="AB24" s="153">
        <v>19.62</v>
      </c>
      <c r="AC24" s="96">
        <v>18</v>
      </c>
      <c r="AD24" s="96">
        <v>8.04</v>
      </c>
      <c r="AE24" s="93">
        <f t="shared" si="31"/>
        <v>34</v>
      </c>
      <c r="AF24" s="93">
        <f t="shared" si="32"/>
        <v>21.76</v>
      </c>
      <c r="AG24" s="97">
        <v>34</v>
      </c>
      <c r="AH24" s="97">
        <v>21.76</v>
      </c>
    </row>
    <row r="25" spans="1:34" ht="12.75">
      <c r="A25" s="39">
        <v>18</v>
      </c>
      <c r="B25" s="40" t="s">
        <v>10</v>
      </c>
      <c r="C25" s="100">
        <f t="shared" si="20"/>
        <v>5</v>
      </c>
      <c r="D25" s="101">
        <f t="shared" si="21"/>
        <v>0</v>
      </c>
      <c r="E25" s="57">
        <f t="shared" si="3"/>
        <v>0</v>
      </c>
      <c r="F25" s="100">
        <f t="shared" si="22"/>
        <v>15</v>
      </c>
      <c r="G25" s="101">
        <f t="shared" si="23"/>
        <v>11.36</v>
      </c>
      <c r="H25" s="58">
        <f t="shared" si="6"/>
        <v>75.73333333333333</v>
      </c>
      <c r="I25" s="100">
        <f t="shared" si="24"/>
        <v>87</v>
      </c>
      <c r="J25" s="101">
        <f t="shared" si="25"/>
        <v>70.48</v>
      </c>
      <c r="K25" s="57">
        <f t="shared" si="9"/>
        <v>81.01149425287358</v>
      </c>
      <c r="L25" s="103">
        <f t="shared" si="26"/>
        <v>107</v>
      </c>
      <c r="M25" s="104">
        <f t="shared" si="27"/>
        <v>81.84</v>
      </c>
      <c r="N25" s="58">
        <f t="shared" si="12"/>
        <v>76.48598130841121</v>
      </c>
      <c r="O25" s="93">
        <f t="shared" si="28"/>
        <v>50</v>
      </c>
      <c r="P25" s="93">
        <f t="shared" si="28"/>
        <v>43.85</v>
      </c>
      <c r="Q25" s="95"/>
      <c r="R25" s="84"/>
      <c r="S25" s="113">
        <v>0</v>
      </c>
      <c r="T25" s="88"/>
      <c r="U25" s="96">
        <v>50</v>
      </c>
      <c r="V25" s="91">
        <v>43.85</v>
      </c>
      <c r="W25" s="93">
        <f t="shared" si="29"/>
        <v>57</v>
      </c>
      <c r="X25" s="93">
        <f t="shared" si="30"/>
        <v>37.989999999999995</v>
      </c>
      <c r="Y25" s="95">
        <v>5</v>
      </c>
      <c r="Z25" s="95"/>
      <c r="AA25" s="96">
        <v>23</v>
      </c>
      <c r="AB25" s="96">
        <v>17.72</v>
      </c>
      <c r="AC25" s="96">
        <v>14</v>
      </c>
      <c r="AD25" s="96">
        <v>8.91</v>
      </c>
      <c r="AE25" s="93">
        <f t="shared" si="31"/>
        <v>15</v>
      </c>
      <c r="AF25" s="93">
        <f t="shared" si="32"/>
        <v>11.36</v>
      </c>
      <c r="AG25" s="97">
        <v>15</v>
      </c>
      <c r="AH25" s="97">
        <v>11.36</v>
      </c>
    </row>
    <row r="26" spans="1:34" ht="12.75">
      <c r="A26" s="39">
        <v>19</v>
      </c>
      <c r="B26" s="40" t="s">
        <v>11</v>
      </c>
      <c r="C26" s="100">
        <f t="shared" si="20"/>
        <v>25</v>
      </c>
      <c r="D26" s="101">
        <f t="shared" si="21"/>
        <v>17.94</v>
      </c>
      <c r="E26" s="57">
        <f t="shared" si="3"/>
        <v>71.76</v>
      </c>
      <c r="F26" s="100">
        <f t="shared" si="22"/>
        <v>10</v>
      </c>
      <c r="G26" s="101">
        <f t="shared" si="23"/>
        <v>0</v>
      </c>
      <c r="H26" s="58">
        <f t="shared" si="6"/>
        <v>0</v>
      </c>
      <c r="I26" s="100">
        <f t="shared" si="24"/>
        <v>5</v>
      </c>
      <c r="J26" s="101">
        <f t="shared" si="25"/>
        <v>2</v>
      </c>
      <c r="K26" s="57">
        <f t="shared" si="9"/>
        <v>40</v>
      </c>
      <c r="L26" s="103">
        <f t="shared" si="26"/>
        <v>40</v>
      </c>
      <c r="M26" s="104">
        <f t="shared" si="27"/>
        <v>19.94</v>
      </c>
      <c r="N26" s="58">
        <f t="shared" si="12"/>
        <v>49.85</v>
      </c>
      <c r="O26" s="93">
        <f t="shared" si="28"/>
        <v>10</v>
      </c>
      <c r="P26" s="93">
        <f t="shared" si="28"/>
        <v>3.52</v>
      </c>
      <c r="Q26" s="95">
        <v>5</v>
      </c>
      <c r="R26" s="84">
        <v>3.52</v>
      </c>
      <c r="S26" s="113"/>
      <c r="T26" s="88"/>
      <c r="U26" s="96">
        <v>5</v>
      </c>
      <c r="V26" s="91">
        <v>0</v>
      </c>
      <c r="W26" s="93">
        <f t="shared" si="29"/>
        <v>30</v>
      </c>
      <c r="X26" s="93">
        <f t="shared" si="30"/>
        <v>16.42</v>
      </c>
      <c r="Y26" s="95">
        <v>20</v>
      </c>
      <c r="Z26" s="95">
        <v>14.42</v>
      </c>
      <c r="AA26" s="96">
        <v>0</v>
      </c>
      <c r="AB26" s="96">
        <v>2</v>
      </c>
      <c r="AC26" s="96"/>
      <c r="AD26" s="96"/>
      <c r="AE26" s="93">
        <f t="shared" si="31"/>
        <v>10</v>
      </c>
      <c r="AF26" s="93">
        <f t="shared" si="32"/>
        <v>0</v>
      </c>
      <c r="AG26" s="97">
        <v>10</v>
      </c>
      <c r="AH26" s="97"/>
    </row>
    <row r="27" spans="1:34" ht="12.75">
      <c r="A27" s="39">
        <v>20</v>
      </c>
      <c r="B27" s="40" t="s">
        <v>12</v>
      </c>
      <c r="C27" s="100">
        <f t="shared" si="20"/>
        <v>401</v>
      </c>
      <c r="D27" s="101">
        <f t="shared" si="21"/>
        <v>1298.6100000000001</v>
      </c>
      <c r="E27" s="57">
        <f t="shared" si="3"/>
        <v>323.8428927680799</v>
      </c>
      <c r="F27" s="100">
        <f t="shared" si="22"/>
        <v>121</v>
      </c>
      <c r="G27" s="101">
        <f t="shared" si="23"/>
        <v>113.97</v>
      </c>
      <c r="H27" s="58">
        <f t="shared" si="6"/>
        <v>94.1900826446281</v>
      </c>
      <c r="I27" s="100">
        <f t="shared" si="24"/>
        <v>1276</v>
      </c>
      <c r="J27" s="101">
        <f t="shared" si="25"/>
        <v>1220.76</v>
      </c>
      <c r="K27" s="57">
        <f t="shared" si="9"/>
        <v>95.67084639498432</v>
      </c>
      <c r="L27" s="103">
        <f t="shared" si="26"/>
        <v>1798</v>
      </c>
      <c r="M27" s="104">
        <f t="shared" si="27"/>
        <v>2633.34</v>
      </c>
      <c r="N27" s="58">
        <f t="shared" si="12"/>
        <v>146.45939933259177</v>
      </c>
      <c r="O27" s="93">
        <f t="shared" si="28"/>
        <v>1257</v>
      </c>
      <c r="P27" s="93">
        <f>R27+T27+V27</f>
        <v>2114.4300000000003</v>
      </c>
      <c r="Q27" s="95">
        <v>4</v>
      </c>
      <c r="R27" s="84">
        <v>910.96</v>
      </c>
      <c r="S27" s="113"/>
      <c r="T27" s="88"/>
      <c r="U27" s="96">
        <v>1253</v>
      </c>
      <c r="V27" s="91">
        <v>1203.47</v>
      </c>
      <c r="W27" s="93">
        <f t="shared" si="29"/>
        <v>541</v>
      </c>
      <c r="X27" s="93">
        <f t="shared" si="30"/>
        <v>518.91</v>
      </c>
      <c r="Y27" s="95">
        <v>397</v>
      </c>
      <c r="Z27" s="95">
        <v>387.65</v>
      </c>
      <c r="AA27" s="96">
        <v>11</v>
      </c>
      <c r="AB27" s="96">
        <v>6.28</v>
      </c>
      <c r="AC27" s="96">
        <v>12</v>
      </c>
      <c r="AD27" s="96">
        <v>11.01</v>
      </c>
      <c r="AE27" s="93">
        <f t="shared" si="31"/>
        <v>121</v>
      </c>
      <c r="AF27" s="93">
        <f t="shared" si="32"/>
        <v>113.97</v>
      </c>
      <c r="AG27" s="97">
        <v>121</v>
      </c>
      <c r="AH27" s="97">
        <v>113.97</v>
      </c>
    </row>
    <row r="28" spans="1:34" ht="12.75">
      <c r="A28" s="39">
        <v>21</v>
      </c>
      <c r="B28" s="40" t="s">
        <v>76</v>
      </c>
      <c r="C28" s="100">
        <f t="shared" si="20"/>
        <v>2208</v>
      </c>
      <c r="D28" s="101">
        <f t="shared" si="21"/>
        <v>1540.32</v>
      </c>
      <c r="E28" s="57">
        <f t="shared" si="3"/>
        <v>69.76086956521739</v>
      </c>
      <c r="F28" s="100">
        <f t="shared" si="22"/>
        <v>45</v>
      </c>
      <c r="G28" s="101">
        <f t="shared" si="23"/>
        <v>44.07</v>
      </c>
      <c r="H28" s="58">
        <f t="shared" si="6"/>
        <v>97.93333333333334</v>
      </c>
      <c r="I28" s="100">
        <f t="shared" si="24"/>
        <v>896</v>
      </c>
      <c r="J28" s="101">
        <f t="shared" si="25"/>
        <v>1150.67</v>
      </c>
      <c r="K28" s="57">
        <f t="shared" si="9"/>
        <v>128.42299107142856</v>
      </c>
      <c r="L28" s="103">
        <f t="shared" si="26"/>
        <v>3149</v>
      </c>
      <c r="M28" s="104">
        <f t="shared" si="27"/>
        <v>2735.06</v>
      </c>
      <c r="N28" s="58">
        <f t="shared" si="12"/>
        <v>86.85487456335345</v>
      </c>
      <c r="O28" s="93">
        <f t="shared" si="28"/>
        <v>1392</v>
      </c>
      <c r="P28" s="93">
        <f t="shared" si="28"/>
        <v>898.21</v>
      </c>
      <c r="Q28" s="95">
        <v>857</v>
      </c>
      <c r="R28" s="84">
        <v>190.31</v>
      </c>
      <c r="S28" s="113">
        <v>5</v>
      </c>
      <c r="T28" s="88">
        <v>4.81</v>
      </c>
      <c r="U28" s="96">
        <v>530</v>
      </c>
      <c r="V28" s="91">
        <v>703.09</v>
      </c>
      <c r="W28" s="93">
        <f t="shared" si="29"/>
        <v>1757</v>
      </c>
      <c r="X28" s="93">
        <f t="shared" si="30"/>
        <v>1836.85</v>
      </c>
      <c r="Y28" s="95">
        <v>1351</v>
      </c>
      <c r="Z28" s="95">
        <v>1350.01</v>
      </c>
      <c r="AA28" s="96">
        <v>261</v>
      </c>
      <c r="AB28" s="96">
        <v>118.56</v>
      </c>
      <c r="AC28" s="96">
        <v>105</v>
      </c>
      <c r="AD28" s="96">
        <v>329.02</v>
      </c>
      <c r="AE28" s="93">
        <f t="shared" si="31"/>
        <v>40</v>
      </c>
      <c r="AF28" s="93">
        <f t="shared" si="32"/>
        <v>39.26</v>
      </c>
      <c r="AG28" s="97">
        <v>40</v>
      </c>
      <c r="AH28" s="97">
        <v>39.26</v>
      </c>
    </row>
    <row r="29" spans="1:34" ht="12.75">
      <c r="A29" s="39">
        <v>22</v>
      </c>
      <c r="B29" s="40" t="s">
        <v>14</v>
      </c>
      <c r="C29" s="100">
        <f t="shared" si="20"/>
        <v>381</v>
      </c>
      <c r="D29" s="101">
        <f t="shared" si="21"/>
        <v>641.47</v>
      </c>
      <c r="E29" s="57">
        <f t="shared" si="3"/>
        <v>168.36482939632546</v>
      </c>
      <c r="F29" s="100">
        <f t="shared" si="22"/>
        <v>514</v>
      </c>
      <c r="G29" s="101">
        <f t="shared" si="23"/>
        <v>505.27</v>
      </c>
      <c r="H29" s="58">
        <f t="shared" si="6"/>
        <v>98.30155642023347</v>
      </c>
      <c r="I29" s="100">
        <f t="shared" si="24"/>
        <v>2798</v>
      </c>
      <c r="J29" s="101">
        <f t="shared" si="25"/>
        <v>2733.05</v>
      </c>
      <c r="K29" s="57">
        <f t="shared" si="9"/>
        <v>97.67869907076484</v>
      </c>
      <c r="L29" s="103">
        <f t="shared" si="26"/>
        <v>3693</v>
      </c>
      <c r="M29" s="104">
        <f t="shared" si="27"/>
        <v>3879.79</v>
      </c>
      <c r="N29" s="58">
        <f t="shared" si="12"/>
        <v>105.05794746818304</v>
      </c>
      <c r="O29" s="93">
        <f t="shared" si="28"/>
        <v>2044</v>
      </c>
      <c r="P29" s="93">
        <f t="shared" si="28"/>
        <v>2309.08</v>
      </c>
      <c r="Q29" s="95">
        <v>170</v>
      </c>
      <c r="R29" s="84">
        <v>433.93</v>
      </c>
      <c r="S29" s="113">
        <v>124</v>
      </c>
      <c r="T29" s="88">
        <v>122.4</v>
      </c>
      <c r="U29" s="96">
        <v>1750</v>
      </c>
      <c r="V29" s="91">
        <v>1752.75</v>
      </c>
      <c r="W29" s="93">
        <f t="shared" si="29"/>
        <v>1649</v>
      </c>
      <c r="X29" s="93">
        <f t="shared" si="30"/>
        <v>1570.71</v>
      </c>
      <c r="Y29" s="95">
        <v>211</v>
      </c>
      <c r="Z29" s="95">
        <v>207.54</v>
      </c>
      <c r="AA29" s="96">
        <v>700</v>
      </c>
      <c r="AB29" s="96">
        <v>649.19</v>
      </c>
      <c r="AC29" s="96">
        <v>348</v>
      </c>
      <c r="AD29" s="96">
        <v>331.11</v>
      </c>
      <c r="AE29" s="93">
        <f t="shared" si="31"/>
        <v>390</v>
      </c>
      <c r="AF29" s="93">
        <f t="shared" si="32"/>
        <v>382.87</v>
      </c>
      <c r="AG29" s="97">
        <v>390</v>
      </c>
      <c r="AH29" s="97">
        <v>382.87</v>
      </c>
    </row>
    <row r="30" spans="1:34" ht="12.75">
      <c r="A30" s="39">
        <v>23</v>
      </c>
      <c r="B30" s="40" t="s">
        <v>61</v>
      </c>
      <c r="C30" s="100">
        <f t="shared" si="20"/>
        <v>40</v>
      </c>
      <c r="D30" s="101">
        <f t="shared" si="21"/>
        <v>0</v>
      </c>
      <c r="E30" s="57">
        <f t="shared" si="3"/>
        <v>0</v>
      </c>
      <c r="F30" s="100">
        <f t="shared" si="22"/>
        <v>5</v>
      </c>
      <c r="G30" s="101">
        <f t="shared" si="23"/>
        <v>0</v>
      </c>
      <c r="H30" s="58">
        <v>0</v>
      </c>
      <c r="I30" s="100">
        <f t="shared" si="24"/>
        <v>0</v>
      </c>
      <c r="J30" s="101">
        <f t="shared" si="25"/>
        <v>0.61</v>
      </c>
      <c r="K30" s="57">
        <v>0</v>
      </c>
      <c r="L30" s="103">
        <f t="shared" si="26"/>
        <v>45</v>
      </c>
      <c r="M30" s="104">
        <f t="shared" si="27"/>
        <v>0.61</v>
      </c>
      <c r="N30" s="58">
        <f t="shared" si="12"/>
        <v>1.3555555555555554</v>
      </c>
      <c r="O30" s="93">
        <f t="shared" si="28"/>
        <v>0</v>
      </c>
      <c r="P30" s="93">
        <f t="shared" si="28"/>
        <v>0.61</v>
      </c>
      <c r="Q30" s="95">
        <v>0</v>
      </c>
      <c r="R30" s="84"/>
      <c r="S30" s="113"/>
      <c r="T30" s="88"/>
      <c r="U30" s="96">
        <v>0</v>
      </c>
      <c r="V30" s="91">
        <v>0.61</v>
      </c>
      <c r="W30" s="93">
        <f t="shared" si="29"/>
        <v>45</v>
      </c>
      <c r="X30" s="93">
        <f t="shared" si="30"/>
        <v>0</v>
      </c>
      <c r="Y30" s="95">
        <v>40</v>
      </c>
      <c r="Z30" s="95"/>
      <c r="AA30" s="96"/>
      <c r="AB30" s="96"/>
      <c r="AC30" s="96"/>
      <c r="AD30" s="96"/>
      <c r="AE30" s="93">
        <f t="shared" si="31"/>
        <v>5</v>
      </c>
      <c r="AF30" s="93">
        <f t="shared" si="32"/>
        <v>0</v>
      </c>
      <c r="AG30" s="97">
        <v>5</v>
      </c>
      <c r="AH30" s="97"/>
    </row>
    <row r="31" spans="1:34" ht="12.75">
      <c r="A31" s="39">
        <v>24</v>
      </c>
      <c r="B31" s="40" t="s">
        <v>15</v>
      </c>
      <c r="C31" s="100">
        <f t="shared" si="20"/>
        <v>0</v>
      </c>
      <c r="D31" s="101">
        <f t="shared" si="21"/>
        <v>0</v>
      </c>
      <c r="E31" s="57">
        <v>0</v>
      </c>
      <c r="F31" s="100">
        <f t="shared" si="22"/>
        <v>80</v>
      </c>
      <c r="G31" s="101">
        <f t="shared" si="23"/>
        <v>59.599999999999994</v>
      </c>
      <c r="H31" s="58">
        <f t="shared" si="6"/>
        <v>74.49999999999999</v>
      </c>
      <c r="I31" s="100">
        <f t="shared" si="24"/>
        <v>265</v>
      </c>
      <c r="J31" s="101">
        <f t="shared" si="25"/>
        <v>246.39999999999998</v>
      </c>
      <c r="K31" s="57">
        <f t="shared" si="9"/>
        <v>92.98113207547169</v>
      </c>
      <c r="L31" s="103">
        <f t="shared" si="26"/>
        <v>345</v>
      </c>
      <c r="M31" s="104">
        <f t="shared" si="27"/>
        <v>306</v>
      </c>
      <c r="N31" s="58">
        <f t="shared" si="12"/>
        <v>88.69565217391303</v>
      </c>
      <c r="O31" s="93">
        <f t="shared" si="28"/>
        <v>205</v>
      </c>
      <c r="P31" s="93">
        <f t="shared" si="28"/>
        <v>185.26</v>
      </c>
      <c r="Q31" s="95"/>
      <c r="R31" s="84"/>
      <c r="S31" s="113">
        <v>35</v>
      </c>
      <c r="T31" s="88">
        <v>33.97</v>
      </c>
      <c r="U31" s="96">
        <v>170</v>
      </c>
      <c r="V31" s="91">
        <v>151.29</v>
      </c>
      <c r="W31" s="93">
        <f t="shared" si="29"/>
        <v>140</v>
      </c>
      <c r="X31" s="93">
        <f t="shared" si="30"/>
        <v>120.74</v>
      </c>
      <c r="Y31" s="95"/>
      <c r="Z31" s="95"/>
      <c r="AA31" s="96">
        <v>52</v>
      </c>
      <c r="AB31" s="96">
        <v>51.97</v>
      </c>
      <c r="AC31" s="96">
        <v>43</v>
      </c>
      <c r="AD31" s="96">
        <v>43.14</v>
      </c>
      <c r="AE31" s="93">
        <f t="shared" si="31"/>
        <v>45</v>
      </c>
      <c r="AF31" s="93">
        <f t="shared" si="32"/>
        <v>25.63</v>
      </c>
      <c r="AG31" s="97">
        <v>45</v>
      </c>
      <c r="AH31" s="97">
        <v>25.63</v>
      </c>
    </row>
    <row r="32" spans="1:34" ht="12.75">
      <c r="A32" s="39">
        <v>25</v>
      </c>
      <c r="B32" s="40" t="s">
        <v>16</v>
      </c>
      <c r="C32" s="100">
        <f t="shared" si="20"/>
        <v>10</v>
      </c>
      <c r="D32" s="101">
        <f t="shared" si="21"/>
        <v>2.5</v>
      </c>
      <c r="E32" s="57">
        <f t="shared" si="3"/>
        <v>25</v>
      </c>
      <c r="F32" s="100">
        <f t="shared" si="22"/>
        <v>24</v>
      </c>
      <c r="G32" s="101">
        <f t="shared" si="23"/>
        <v>19.88</v>
      </c>
      <c r="H32" s="58">
        <f t="shared" si="6"/>
        <v>82.83333333333333</v>
      </c>
      <c r="I32" s="100">
        <f t="shared" si="24"/>
        <v>20</v>
      </c>
      <c r="J32" s="101">
        <f t="shared" si="25"/>
        <v>11.28</v>
      </c>
      <c r="K32" s="57">
        <f t="shared" si="9"/>
        <v>56.39999999999999</v>
      </c>
      <c r="L32" s="103">
        <f t="shared" si="26"/>
        <v>54</v>
      </c>
      <c r="M32" s="104">
        <f t="shared" si="27"/>
        <v>33.66</v>
      </c>
      <c r="N32" s="58">
        <f t="shared" si="12"/>
        <v>62.33333333333332</v>
      </c>
      <c r="O32" s="93">
        <f t="shared" si="28"/>
        <v>15</v>
      </c>
      <c r="P32" s="93">
        <f t="shared" si="28"/>
        <v>9.1</v>
      </c>
      <c r="Q32" s="95">
        <v>5</v>
      </c>
      <c r="R32" s="84">
        <v>2.5</v>
      </c>
      <c r="S32" s="113">
        <v>0</v>
      </c>
      <c r="T32" s="88"/>
      <c r="U32" s="96">
        <v>10</v>
      </c>
      <c r="V32" s="91">
        <v>6.6</v>
      </c>
      <c r="W32" s="93">
        <f t="shared" si="29"/>
        <v>39</v>
      </c>
      <c r="X32" s="93">
        <f t="shared" si="30"/>
        <v>24.56</v>
      </c>
      <c r="Y32" s="95">
        <v>5</v>
      </c>
      <c r="Z32" s="95"/>
      <c r="AA32" s="96">
        <v>5</v>
      </c>
      <c r="AB32" s="96">
        <v>1.4</v>
      </c>
      <c r="AC32" s="96">
        <v>5</v>
      </c>
      <c r="AD32" s="96">
        <v>3.28</v>
      </c>
      <c r="AE32" s="93">
        <f t="shared" si="31"/>
        <v>24</v>
      </c>
      <c r="AF32" s="93">
        <f t="shared" si="32"/>
        <v>19.88</v>
      </c>
      <c r="AG32" s="97">
        <v>24</v>
      </c>
      <c r="AH32" s="97">
        <v>19.88</v>
      </c>
    </row>
    <row r="33" spans="1:34" ht="12.75">
      <c r="A33" s="39">
        <v>26</v>
      </c>
      <c r="B33" s="40" t="s">
        <v>17</v>
      </c>
      <c r="C33" s="100">
        <f t="shared" si="20"/>
        <v>8.5</v>
      </c>
      <c r="D33" s="101">
        <f t="shared" si="21"/>
        <v>0</v>
      </c>
      <c r="E33" s="57">
        <f t="shared" si="3"/>
        <v>0</v>
      </c>
      <c r="F33" s="100">
        <f t="shared" si="22"/>
        <v>2</v>
      </c>
      <c r="G33" s="101">
        <f t="shared" si="23"/>
        <v>0</v>
      </c>
      <c r="H33" s="58">
        <f t="shared" si="6"/>
        <v>0</v>
      </c>
      <c r="I33" s="100">
        <f t="shared" si="24"/>
        <v>5</v>
      </c>
      <c r="J33" s="101">
        <f t="shared" si="25"/>
        <v>0</v>
      </c>
      <c r="K33" s="57">
        <f t="shared" si="9"/>
        <v>0</v>
      </c>
      <c r="L33" s="103">
        <f t="shared" si="26"/>
        <v>15.5</v>
      </c>
      <c r="M33" s="104">
        <f t="shared" si="27"/>
        <v>0</v>
      </c>
      <c r="N33" s="58">
        <f t="shared" si="12"/>
        <v>0</v>
      </c>
      <c r="O33" s="93">
        <f t="shared" si="28"/>
        <v>8.5</v>
      </c>
      <c r="P33" s="93">
        <f t="shared" si="28"/>
        <v>0</v>
      </c>
      <c r="Q33" s="95">
        <v>3.5</v>
      </c>
      <c r="R33" s="84"/>
      <c r="S33" s="113"/>
      <c r="T33" s="88"/>
      <c r="U33" s="96">
        <v>5</v>
      </c>
      <c r="V33" s="91"/>
      <c r="W33" s="93">
        <f t="shared" si="29"/>
        <v>7</v>
      </c>
      <c r="X33" s="93">
        <f t="shared" si="30"/>
        <v>0</v>
      </c>
      <c r="Y33" s="95">
        <v>5</v>
      </c>
      <c r="Z33" s="95"/>
      <c r="AA33" s="96"/>
      <c r="AB33" s="96">
        <v>0</v>
      </c>
      <c r="AC33" s="96"/>
      <c r="AD33" s="96"/>
      <c r="AE33" s="93">
        <f t="shared" si="31"/>
        <v>2</v>
      </c>
      <c r="AF33" s="93">
        <f t="shared" si="32"/>
        <v>0</v>
      </c>
      <c r="AG33" s="97">
        <v>2</v>
      </c>
      <c r="AH33" s="97"/>
    </row>
    <row r="34" spans="1:34" ht="12.75">
      <c r="A34" s="39">
        <v>27</v>
      </c>
      <c r="B34" s="40" t="s">
        <v>18</v>
      </c>
      <c r="C34" s="100">
        <f t="shared" si="20"/>
        <v>0</v>
      </c>
      <c r="D34" s="101">
        <f t="shared" si="21"/>
        <v>0</v>
      </c>
      <c r="E34" s="57">
        <v>0</v>
      </c>
      <c r="F34" s="100">
        <f t="shared" si="22"/>
        <v>21</v>
      </c>
      <c r="G34" s="101">
        <f t="shared" si="23"/>
        <v>21.009999999999998</v>
      </c>
      <c r="H34" s="58">
        <f t="shared" si="6"/>
        <v>100.04761904761904</v>
      </c>
      <c r="I34" s="100">
        <f t="shared" si="24"/>
        <v>111</v>
      </c>
      <c r="J34" s="101">
        <f t="shared" si="25"/>
        <v>111.17000000000002</v>
      </c>
      <c r="K34" s="57">
        <f t="shared" si="9"/>
        <v>100.15315315315316</v>
      </c>
      <c r="L34" s="103">
        <f t="shared" si="26"/>
        <v>132</v>
      </c>
      <c r="M34" s="104">
        <f t="shared" si="27"/>
        <v>132.18</v>
      </c>
      <c r="N34" s="58">
        <f t="shared" si="12"/>
        <v>100.13636363636364</v>
      </c>
      <c r="O34" s="93">
        <f t="shared" si="28"/>
        <v>102</v>
      </c>
      <c r="P34" s="93">
        <f t="shared" si="28"/>
        <v>102.30000000000001</v>
      </c>
      <c r="Q34" s="95"/>
      <c r="R34" s="84"/>
      <c r="S34" s="113">
        <v>7</v>
      </c>
      <c r="T34" s="88">
        <v>6.93</v>
      </c>
      <c r="U34" s="96">
        <v>95</v>
      </c>
      <c r="V34" s="91">
        <v>95.37</v>
      </c>
      <c r="W34" s="93">
        <f t="shared" si="29"/>
        <v>30</v>
      </c>
      <c r="X34" s="93">
        <f t="shared" si="30"/>
        <v>29.88</v>
      </c>
      <c r="Y34" s="95">
        <v>0</v>
      </c>
      <c r="Z34" s="95"/>
      <c r="AA34" s="96">
        <v>12</v>
      </c>
      <c r="AB34" s="96">
        <v>11.62</v>
      </c>
      <c r="AC34" s="96">
        <v>4</v>
      </c>
      <c r="AD34" s="96">
        <v>4.18</v>
      </c>
      <c r="AE34" s="93">
        <f t="shared" si="31"/>
        <v>14</v>
      </c>
      <c r="AF34" s="93">
        <f t="shared" si="32"/>
        <v>14.08</v>
      </c>
      <c r="AG34" s="97">
        <v>14</v>
      </c>
      <c r="AH34" s="97">
        <v>14.08</v>
      </c>
    </row>
    <row r="35" spans="1:34" ht="12.75">
      <c r="A35" s="39">
        <v>28</v>
      </c>
      <c r="B35" s="40" t="s">
        <v>19</v>
      </c>
      <c r="C35" s="100">
        <f t="shared" si="20"/>
        <v>0</v>
      </c>
      <c r="D35" s="101">
        <f t="shared" si="21"/>
        <v>0</v>
      </c>
      <c r="E35" s="57">
        <v>0</v>
      </c>
      <c r="F35" s="100">
        <f t="shared" si="22"/>
        <v>0</v>
      </c>
      <c r="G35" s="101">
        <f t="shared" si="23"/>
        <v>0</v>
      </c>
      <c r="H35" s="58">
        <v>0</v>
      </c>
      <c r="I35" s="100">
        <f t="shared" si="24"/>
        <v>0</v>
      </c>
      <c r="J35" s="101">
        <f t="shared" si="25"/>
        <v>0</v>
      </c>
      <c r="K35" s="57">
        <v>0</v>
      </c>
      <c r="L35" s="103">
        <f t="shared" si="26"/>
        <v>0</v>
      </c>
      <c r="M35" s="104">
        <f t="shared" si="27"/>
        <v>0</v>
      </c>
      <c r="N35" s="58">
        <v>0</v>
      </c>
      <c r="O35" s="93">
        <f t="shared" si="28"/>
        <v>0</v>
      </c>
      <c r="P35" s="93">
        <f t="shared" si="28"/>
        <v>0</v>
      </c>
      <c r="Q35" s="95">
        <v>0</v>
      </c>
      <c r="R35" s="84"/>
      <c r="S35" s="113"/>
      <c r="T35" s="88"/>
      <c r="U35" s="96"/>
      <c r="V35" s="91"/>
      <c r="W35" s="93">
        <f t="shared" si="29"/>
        <v>0</v>
      </c>
      <c r="X35" s="93">
        <f t="shared" si="30"/>
        <v>0</v>
      </c>
      <c r="Y35" s="95">
        <v>0</v>
      </c>
      <c r="Z35" s="95"/>
      <c r="AA35" s="96"/>
      <c r="AB35" s="96"/>
      <c r="AC35" s="96"/>
      <c r="AD35" s="96"/>
      <c r="AE35" s="93">
        <f t="shared" si="31"/>
        <v>0</v>
      </c>
      <c r="AF35" s="93">
        <f t="shared" si="32"/>
        <v>0</v>
      </c>
      <c r="AG35" s="97">
        <v>0</v>
      </c>
      <c r="AH35" s="97"/>
    </row>
    <row r="36" spans="1:34" ht="12.75">
      <c r="A36" s="39">
        <v>29</v>
      </c>
      <c r="B36" s="40" t="s">
        <v>28</v>
      </c>
      <c r="C36" s="100">
        <f t="shared" si="20"/>
        <v>0</v>
      </c>
      <c r="D36" s="101">
        <f t="shared" si="21"/>
        <v>0</v>
      </c>
      <c r="E36" s="57">
        <v>0</v>
      </c>
      <c r="F36" s="100">
        <f t="shared" si="22"/>
        <v>0</v>
      </c>
      <c r="G36" s="101">
        <f t="shared" si="23"/>
        <v>0</v>
      </c>
      <c r="H36" s="58">
        <v>0</v>
      </c>
      <c r="I36" s="100">
        <f t="shared" si="24"/>
        <v>0</v>
      </c>
      <c r="J36" s="101">
        <f t="shared" si="25"/>
        <v>0</v>
      </c>
      <c r="K36" s="57">
        <v>0</v>
      </c>
      <c r="L36" s="103">
        <f t="shared" si="26"/>
        <v>0</v>
      </c>
      <c r="M36" s="104">
        <f t="shared" si="27"/>
        <v>0</v>
      </c>
      <c r="N36" s="58">
        <v>0</v>
      </c>
      <c r="O36" s="93">
        <f t="shared" si="28"/>
        <v>0</v>
      </c>
      <c r="P36" s="93">
        <f t="shared" si="28"/>
        <v>0</v>
      </c>
      <c r="Q36" s="84">
        <v>0</v>
      </c>
      <c r="R36" s="84"/>
      <c r="S36" s="113">
        <v>0</v>
      </c>
      <c r="T36" s="88"/>
      <c r="U36" s="96">
        <v>0</v>
      </c>
      <c r="V36" s="91"/>
      <c r="W36" s="93">
        <f t="shared" si="29"/>
        <v>0</v>
      </c>
      <c r="X36" s="93">
        <f t="shared" si="30"/>
        <v>0</v>
      </c>
      <c r="Y36" s="95">
        <v>0</v>
      </c>
      <c r="Z36" s="95"/>
      <c r="AA36" s="96"/>
      <c r="AB36" s="96"/>
      <c r="AC36" s="96"/>
      <c r="AD36" s="96"/>
      <c r="AE36" s="93">
        <f t="shared" si="31"/>
        <v>0</v>
      </c>
      <c r="AF36" s="93">
        <f t="shared" si="32"/>
        <v>0</v>
      </c>
      <c r="AG36" s="97">
        <v>0</v>
      </c>
      <c r="AH36" s="97"/>
    </row>
    <row r="37" spans="1:34" ht="12.75">
      <c r="A37" s="39">
        <v>30</v>
      </c>
      <c r="B37" s="40" t="s">
        <v>30</v>
      </c>
      <c r="C37" s="100">
        <f t="shared" si="20"/>
        <v>0</v>
      </c>
      <c r="D37" s="101">
        <f t="shared" si="21"/>
        <v>0</v>
      </c>
      <c r="E37" s="57">
        <v>0</v>
      </c>
      <c r="F37" s="100">
        <f t="shared" si="22"/>
        <v>0</v>
      </c>
      <c r="G37" s="101">
        <f t="shared" si="23"/>
        <v>0</v>
      </c>
      <c r="H37" s="58">
        <v>0</v>
      </c>
      <c r="I37" s="100">
        <f t="shared" si="24"/>
        <v>0</v>
      </c>
      <c r="J37" s="101">
        <f t="shared" si="25"/>
        <v>0</v>
      </c>
      <c r="K37" s="57">
        <v>0</v>
      </c>
      <c r="L37" s="103">
        <f t="shared" si="26"/>
        <v>0</v>
      </c>
      <c r="M37" s="104">
        <f t="shared" si="27"/>
        <v>0</v>
      </c>
      <c r="N37" s="58">
        <v>0</v>
      </c>
      <c r="O37" s="93">
        <f t="shared" si="28"/>
        <v>0</v>
      </c>
      <c r="P37" s="93">
        <f t="shared" si="28"/>
        <v>0</v>
      </c>
      <c r="Q37" s="84">
        <v>0</v>
      </c>
      <c r="R37" s="84"/>
      <c r="S37" s="113">
        <v>0</v>
      </c>
      <c r="T37" s="88"/>
      <c r="U37" s="96">
        <v>0</v>
      </c>
      <c r="V37" s="91"/>
      <c r="W37" s="93">
        <f t="shared" si="29"/>
        <v>0</v>
      </c>
      <c r="X37" s="93">
        <f t="shared" si="30"/>
        <v>0</v>
      </c>
      <c r="Y37" s="95">
        <v>0</v>
      </c>
      <c r="Z37" s="95"/>
      <c r="AA37" s="96"/>
      <c r="AB37" s="96"/>
      <c r="AC37" s="96"/>
      <c r="AD37" s="96"/>
      <c r="AE37" s="93">
        <f t="shared" si="31"/>
        <v>0</v>
      </c>
      <c r="AF37" s="93">
        <f t="shared" si="32"/>
        <v>0</v>
      </c>
      <c r="AG37" s="97">
        <v>0</v>
      </c>
      <c r="AH37" s="97"/>
    </row>
    <row r="38" spans="1:34" ht="12.75">
      <c r="A38" s="39">
        <v>31</v>
      </c>
      <c r="B38" s="40" t="s">
        <v>29</v>
      </c>
      <c r="C38" s="100">
        <f t="shared" si="20"/>
        <v>0</v>
      </c>
      <c r="D38" s="101">
        <f t="shared" si="21"/>
        <v>0</v>
      </c>
      <c r="E38" s="57">
        <v>0</v>
      </c>
      <c r="F38" s="100">
        <f t="shared" si="22"/>
        <v>0</v>
      </c>
      <c r="G38" s="101">
        <f t="shared" si="23"/>
        <v>0</v>
      </c>
      <c r="H38" s="58">
        <v>0</v>
      </c>
      <c r="I38" s="100">
        <f t="shared" si="24"/>
        <v>0</v>
      </c>
      <c r="J38" s="101">
        <f t="shared" si="25"/>
        <v>0</v>
      </c>
      <c r="K38" s="57">
        <v>0</v>
      </c>
      <c r="L38" s="103">
        <f t="shared" si="26"/>
        <v>0</v>
      </c>
      <c r="M38" s="104">
        <f t="shared" si="27"/>
        <v>0</v>
      </c>
      <c r="N38" s="58">
        <v>0</v>
      </c>
      <c r="O38" s="93">
        <f t="shared" si="28"/>
        <v>0</v>
      </c>
      <c r="P38" s="93">
        <f t="shared" si="28"/>
        <v>0</v>
      </c>
      <c r="Q38" s="84">
        <v>0</v>
      </c>
      <c r="R38" s="84"/>
      <c r="S38" s="113">
        <v>0</v>
      </c>
      <c r="T38" s="88"/>
      <c r="U38" s="96">
        <v>0</v>
      </c>
      <c r="V38" s="91"/>
      <c r="W38" s="93">
        <f t="shared" si="29"/>
        <v>0</v>
      </c>
      <c r="X38" s="93">
        <f t="shared" si="30"/>
        <v>0</v>
      </c>
      <c r="Y38" s="95">
        <v>0</v>
      </c>
      <c r="Z38" s="95"/>
      <c r="AA38" s="96"/>
      <c r="AB38" s="96"/>
      <c r="AC38" s="96"/>
      <c r="AD38" s="96"/>
      <c r="AE38" s="93">
        <f t="shared" si="31"/>
        <v>0</v>
      </c>
      <c r="AF38" s="93">
        <f t="shared" si="32"/>
        <v>0</v>
      </c>
      <c r="AG38" s="97">
        <v>0</v>
      </c>
      <c r="AH38" s="97"/>
    </row>
    <row r="39" spans="1:34" ht="12.75">
      <c r="A39" s="39">
        <v>32</v>
      </c>
      <c r="B39" s="40" t="s">
        <v>20</v>
      </c>
      <c r="C39" s="100">
        <f t="shared" si="20"/>
        <v>0</v>
      </c>
      <c r="D39" s="101">
        <f t="shared" si="21"/>
        <v>0</v>
      </c>
      <c r="E39" s="57">
        <v>0</v>
      </c>
      <c r="F39" s="100">
        <f t="shared" si="22"/>
        <v>724</v>
      </c>
      <c r="G39" s="101">
        <f t="shared" si="23"/>
        <v>721.6500000000001</v>
      </c>
      <c r="H39" s="58">
        <f>G39/F39%</f>
        <v>99.6754143646409</v>
      </c>
      <c r="I39" s="100">
        <f t="shared" si="24"/>
        <v>4973</v>
      </c>
      <c r="J39" s="101">
        <f t="shared" si="25"/>
        <v>4965.3</v>
      </c>
      <c r="K39" s="58">
        <f>J39/I39%</f>
        <v>99.8451638849789</v>
      </c>
      <c r="L39" s="103">
        <f t="shared" si="26"/>
        <v>5697</v>
      </c>
      <c r="M39" s="104">
        <f t="shared" si="27"/>
        <v>5686.950000000001</v>
      </c>
      <c r="N39" s="58">
        <f>M39/L39%</f>
        <v>99.82359136387574</v>
      </c>
      <c r="O39" s="93">
        <f t="shared" si="28"/>
        <v>3480</v>
      </c>
      <c r="P39" s="93">
        <f t="shared" si="28"/>
        <v>3472.56</v>
      </c>
      <c r="Q39" s="84">
        <v>0</v>
      </c>
      <c r="R39" s="84"/>
      <c r="S39" s="113">
        <v>200</v>
      </c>
      <c r="T39" s="88">
        <v>197.71</v>
      </c>
      <c r="U39" s="96">
        <v>3280</v>
      </c>
      <c r="V39" s="91">
        <v>3274.85</v>
      </c>
      <c r="W39" s="93">
        <f t="shared" si="29"/>
        <v>2217</v>
      </c>
      <c r="X39" s="93">
        <f t="shared" si="30"/>
        <v>2214.3900000000003</v>
      </c>
      <c r="Y39" s="95">
        <v>0</v>
      </c>
      <c r="Z39" s="95"/>
      <c r="AA39" s="96">
        <v>900</v>
      </c>
      <c r="AB39" s="96">
        <v>897.85</v>
      </c>
      <c r="AC39" s="96">
        <v>793</v>
      </c>
      <c r="AD39" s="96">
        <v>792.6</v>
      </c>
      <c r="AE39" s="93">
        <f t="shared" si="31"/>
        <v>524</v>
      </c>
      <c r="AF39" s="93">
        <f t="shared" si="32"/>
        <v>523.94</v>
      </c>
      <c r="AG39" s="97">
        <v>524</v>
      </c>
      <c r="AH39" s="97">
        <v>523.94</v>
      </c>
    </row>
    <row r="40" spans="1:34" ht="13.5" thickBot="1">
      <c r="A40" s="45">
        <v>33</v>
      </c>
      <c r="B40" s="40" t="s">
        <v>63</v>
      </c>
      <c r="C40" s="100">
        <f t="shared" si="20"/>
        <v>0</v>
      </c>
      <c r="D40" s="101">
        <f t="shared" si="21"/>
        <v>-70.51</v>
      </c>
      <c r="E40" s="59">
        <v>0</v>
      </c>
      <c r="F40" s="100">
        <f t="shared" si="22"/>
        <v>0</v>
      </c>
      <c r="G40" s="101">
        <f t="shared" si="23"/>
        <v>-61.07</v>
      </c>
      <c r="H40" s="60">
        <v>0</v>
      </c>
      <c r="I40" s="100">
        <f t="shared" si="24"/>
        <v>0</v>
      </c>
      <c r="J40" s="101">
        <f t="shared" si="25"/>
        <v>98.42999999999999</v>
      </c>
      <c r="K40" s="59">
        <v>0</v>
      </c>
      <c r="L40" s="103">
        <f t="shared" si="26"/>
        <v>0</v>
      </c>
      <c r="M40" s="104">
        <f t="shared" si="27"/>
        <v>-33.15000000000002</v>
      </c>
      <c r="N40" s="60">
        <v>0</v>
      </c>
      <c r="O40" s="93">
        <f t="shared" si="28"/>
        <v>0</v>
      </c>
      <c r="P40" s="93">
        <f t="shared" si="28"/>
        <v>-46.93</v>
      </c>
      <c r="Q40" s="84">
        <v>0</v>
      </c>
      <c r="R40" s="84">
        <v>-63.28</v>
      </c>
      <c r="S40" s="113">
        <v>0</v>
      </c>
      <c r="T40" s="88"/>
      <c r="U40" s="96">
        <v>0</v>
      </c>
      <c r="V40" s="91">
        <v>16.35</v>
      </c>
      <c r="W40" s="93">
        <f t="shared" si="29"/>
        <v>0</v>
      </c>
      <c r="X40" s="93">
        <f t="shared" si="30"/>
        <v>13.779999999999994</v>
      </c>
      <c r="Y40" s="95"/>
      <c r="Z40" s="95">
        <v>-7.23</v>
      </c>
      <c r="AA40" s="96"/>
      <c r="AB40" s="96">
        <v>80.56</v>
      </c>
      <c r="AC40" s="96"/>
      <c r="AD40" s="96">
        <v>1.52</v>
      </c>
      <c r="AE40" s="93">
        <f t="shared" si="31"/>
        <v>0</v>
      </c>
      <c r="AF40" s="93">
        <f t="shared" si="32"/>
        <v>-61.07</v>
      </c>
      <c r="AG40" s="97"/>
      <c r="AH40" s="97">
        <v>-61.07</v>
      </c>
    </row>
    <row r="41" spans="1:34" ht="13.5" thickBot="1">
      <c r="A41" s="46">
        <v>34</v>
      </c>
      <c r="B41" s="156" t="s">
        <v>21</v>
      </c>
      <c r="C41" s="98">
        <f aca="true" t="shared" si="33" ref="C41:M41">SUM(C7-C20)</f>
        <v>298.5</v>
      </c>
      <c r="D41" s="99">
        <f t="shared" si="33"/>
        <v>2064.79</v>
      </c>
      <c r="E41" s="53">
        <f>D41/C41%</f>
        <v>691.7219430485762</v>
      </c>
      <c r="F41" s="98">
        <f t="shared" si="33"/>
        <v>1164</v>
      </c>
      <c r="G41" s="99">
        <f t="shared" si="33"/>
        <v>1872.3299999999995</v>
      </c>
      <c r="H41" s="53">
        <f>G41/F41%</f>
        <v>160.8530927835051</v>
      </c>
      <c r="I41" s="98">
        <f t="shared" si="33"/>
        <v>7767.5</v>
      </c>
      <c r="J41" s="99">
        <f t="shared" si="33"/>
        <v>11109.569999999992</v>
      </c>
      <c r="K41" s="53">
        <f>J41/I41%</f>
        <v>143.02632764724805</v>
      </c>
      <c r="L41" s="98">
        <f t="shared" si="33"/>
        <v>9230</v>
      </c>
      <c r="M41" s="99">
        <f t="shared" si="33"/>
        <v>15046.689999999999</v>
      </c>
      <c r="N41" s="54">
        <f>M41/L41%</f>
        <v>163.01939328277356</v>
      </c>
      <c r="O41" s="92">
        <f aca="true" t="shared" si="34" ref="O41:V41">SUM(O7-O20)</f>
        <v>9834.5</v>
      </c>
      <c r="P41" s="92">
        <f t="shared" si="34"/>
        <v>13407.76</v>
      </c>
      <c r="Q41" s="81">
        <f>SUM(Q7-Q20)</f>
        <v>593.5</v>
      </c>
      <c r="R41" s="81">
        <f t="shared" si="34"/>
        <v>1621.9600000000007</v>
      </c>
      <c r="S41" s="85">
        <f t="shared" si="34"/>
        <v>1597</v>
      </c>
      <c r="T41" s="85">
        <f t="shared" si="34"/>
        <v>1636.1400000000003</v>
      </c>
      <c r="U41" s="89">
        <f t="shared" si="34"/>
        <v>7644</v>
      </c>
      <c r="V41" s="89">
        <f t="shared" si="34"/>
        <v>10149.660000000002</v>
      </c>
      <c r="W41" s="94">
        <f>SUM(W7-W20)</f>
        <v>-604.5</v>
      </c>
      <c r="X41" s="94">
        <f>SUM(X7-X20)</f>
        <v>1638.9299999999985</v>
      </c>
      <c r="Y41" s="81">
        <f>SUM(Y7-Y20)</f>
        <v>-295</v>
      </c>
      <c r="Z41" s="81">
        <f aca="true" t="shared" si="35" ref="Z41:AF41">SUM(Z7-Z20)</f>
        <v>442.83000000000084</v>
      </c>
      <c r="AA41" s="94">
        <f t="shared" si="35"/>
        <v>754</v>
      </c>
      <c r="AB41" s="94">
        <f t="shared" si="35"/>
        <v>1608.15</v>
      </c>
      <c r="AC41" s="94">
        <f t="shared" si="35"/>
        <v>-630.5</v>
      </c>
      <c r="AD41" s="94">
        <f t="shared" si="35"/>
        <v>-648.2399999999999</v>
      </c>
      <c r="AE41" s="94">
        <f t="shared" si="35"/>
        <v>-433</v>
      </c>
      <c r="AF41" s="94">
        <f t="shared" si="35"/>
        <v>236.19000000000005</v>
      </c>
      <c r="AG41" s="85">
        <f>SUM(AG7-AG20)</f>
        <v>-433</v>
      </c>
      <c r="AH41" s="164">
        <f>SUM(AH7-AH20)</f>
        <v>236.19000000000005</v>
      </c>
    </row>
    <row r="42" spans="1:34" ht="10.5" customHeight="1" thickBot="1">
      <c r="A42" s="64"/>
      <c r="B42" s="155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7"/>
      <c r="P42" s="8"/>
      <c r="Q42" s="20"/>
      <c r="R42" s="20"/>
      <c r="S42" s="27"/>
      <c r="T42" s="27"/>
      <c r="W42" s="7"/>
      <c r="X42" s="8"/>
      <c r="Y42" s="20"/>
      <c r="Z42" s="20"/>
      <c r="AA42" s="8"/>
      <c r="AB42" s="8"/>
      <c r="AE42" s="7"/>
      <c r="AF42" s="8"/>
      <c r="AG42" s="27"/>
      <c r="AH42" s="27"/>
    </row>
    <row r="43" spans="1:34" ht="13.5" thickBot="1">
      <c r="A43" s="65">
        <v>35</v>
      </c>
      <c r="B43" s="154" t="s">
        <v>22</v>
      </c>
      <c r="C43" s="169">
        <f>Q43+Y43</f>
        <v>500</v>
      </c>
      <c r="D43" s="169">
        <f>R43+Z43</f>
        <v>307.39</v>
      </c>
      <c r="E43" s="68">
        <f>D43/C43%</f>
        <v>61.477999999999994</v>
      </c>
      <c r="F43" s="169">
        <f>S43+AG43</f>
        <v>0</v>
      </c>
      <c r="G43" s="169">
        <f>T43+AH43</f>
        <v>0</v>
      </c>
      <c r="H43" s="68">
        <v>0</v>
      </c>
      <c r="I43" s="169">
        <f>U43+AA43+AC43</f>
        <v>0</v>
      </c>
      <c r="J43" s="169">
        <f>V43+AB43+AD43</f>
        <v>0</v>
      </c>
      <c r="K43" s="68">
        <v>0</v>
      </c>
      <c r="L43" s="102">
        <f>C43+F43+I43</f>
        <v>500</v>
      </c>
      <c r="M43" s="102">
        <f>D43+G43+J43</f>
        <v>307.39</v>
      </c>
      <c r="N43" s="69">
        <f>M43/L43%</f>
        <v>61.477999999999994</v>
      </c>
      <c r="O43" s="92">
        <f>Q43+S43+U43</f>
        <v>350</v>
      </c>
      <c r="P43" s="92">
        <f>R43+T43+V43</f>
        <v>168.27</v>
      </c>
      <c r="Q43" s="21">
        <v>350</v>
      </c>
      <c r="R43" s="163">
        <v>168.27</v>
      </c>
      <c r="S43" s="92"/>
      <c r="T43" s="92"/>
      <c r="U43" s="33">
        <v>0</v>
      </c>
      <c r="V43" s="30">
        <v>0</v>
      </c>
      <c r="W43" s="9">
        <f>Y43</f>
        <v>150</v>
      </c>
      <c r="X43" s="163">
        <f>Z43</f>
        <v>139.12</v>
      </c>
      <c r="Y43" s="21">
        <v>150</v>
      </c>
      <c r="Z43" s="163">
        <v>139.12</v>
      </c>
      <c r="AA43" s="10">
        <v>0</v>
      </c>
      <c r="AB43" s="12"/>
      <c r="AC43" s="6">
        <v>0</v>
      </c>
      <c r="AE43" s="9">
        <v>0</v>
      </c>
      <c r="AF43" s="9"/>
      <c r="AG43" s="28">
        <v>0</v>
      </c>
      <c r="AH43" s="28"/>
    </row>
    <row r="45" ht="12.75">
      <c r="X45" s="166"/>
    </row>
    <row r="49" ht="12.75">
      <c r="H49" s="70"/>
    </row>
  </sheetData>
  <sheetProtection/>
  <mergeCells count="8">
    <mergeCell ref="A5:B6"/>
    <mergeCell ref="C5:E5"/>
    <mergeCell ref="O5:V5"/>
    <mergeCell ref="W5:AD5"/>
    <mergeCell ref="AE5:AH5"/>
    <mergeCell ref="I5:K5"/>
    <mergeCell ref="F5:H5"/>
    <mergeCell ref="L5:N5"/>
  </mergeCells>
  <printOptions horizontalCentered="1"/>
  <pageMargins left="0.7874015748031497" right="0.7874015748031497" top="0.984251968503937" bottom="0.984251968503937" header="0.5118110236220472" footer="0.5118110236220472"/>
  <pageSetup firstPageNumber="99" useFirstPageNumber="1" fitToHeight="1" fitToWidth="1" horizontalDpi="600" verticalDpi="600" orientation="landscape" paperSize="9" scale="78" r:id="rId1"/>
  <headerFooter alignWithMargins="0">
    <oddHeader>&amp;C&amp;"Arial CE,Tučné"&amp;14
Výsledky hospodaření správcovských firem (SF) a zdaňované činnosti (ZČ) MČ Praha 13 k 31.12.2020
</oddHead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V. Diviš</dc:creator>
  <cp:keywords/>
  <dc:description/>
  <cp:lastModifiedBy>NatrovaK</cp:lastModifiedBy>
  <cp:lastPrinted>2021-03-30T10:08:08Z</cp:lastPrinted>
  <dcterms:created xsi:type="dcterms:W3CDTF">2007-10-18T07:31:24Z</dcterms:created>
  <dcterms:modified xsi:type="dcterms:W3CDTF">2021-03-30T10:12:08Z</dcterms:modified>
  <cp:category/>
  <cp:version/>
  <cp:contentType/>
  <cp:contentStatus/>
</cp:coreProperties>
</file>